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колова\Desktop\24 исп\Сведения\"/>
    </mc:Choice>
  </mc:AlternateContent>
  <xr:revisionPtr revIDLastSave="0" documentId="13_ncr:1_{DBD2B6C9-C0F5-4552-8D8E-46D23E9DE36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4" i="3" l="1"/>
  <c r="F4" i="3"/>
  <c r="G4" i="3"/>
  <c r="D4" i="3"/>
  <c r="H62" i="3"/>
  <c r="H4" i="3"/>
  <c r="F131" i="3"/>
  <c r="H131" i="3"/>
  <c r="I139" i="3" l="1"/>
  <c r="H64" i="3" l="1"/>
  <c r="H63" i="3" s="1"/>
  <c r="H60" i="3"/>
  <c r="H59" i="3" s="1"/>
  <c r="H58" i="3" s="1"/>
  <c r="H56" i="3"/>
  <c r="H53" i="3" s="1"/>
  <c r="H52" i="3" s="1"/>
  <c r="H42" i="3"/>
  <c r="H39" i="3"/>
  <c r="H38" i="3" s="1"/>
  <c r="H36" i="3"/>
  <c r="H33" i="3"/>
  <c r="H31" i="3"/>
  <c r="H26" i="3"/>
  <c r="H24" i="3"/>
  <c r="D5" i="3"/>
  <c r="E5" i="3"/>
  <c r="F5" i="3"/>
  <c r="G5" i="3"/>
  <c r="H5" i="3"/>
  <c r="C6" i="3"/>
  <c r="C5" i="3" s="1"/>
  <c r="H23" i="3" l="1"/>
  <c r="H30" i="3"/>
  <c r="H35" i="3"/>
  <c r="G131" i="3" l="1"/>
  <c r="H126" i="3"/>
  <c r="G126" i="3"/>
  <c r="H120" i="3"/>
  <c r="G120" i="3"/>
  <c r="H116" i="3"/>
  <c r="G116" i="3"/>
  <c r="F126" i="3"/>
  <c r="F120" i="3"/>
  <c r="F116" i="3"/>
  <c r="E116" i="3"/>
  <c r="E120" i="3"/>
  <c r="E126" i="3"/>
  <c r="E131" i="3"/>
  <c r="G115" i="3" l="1"/>
  <c r="H115" i="3"/>
  <c r="H114" i="3" s="1"/>
  <c r="H139" i="3" s="1"/>
  <c r="F115" i="3"/>
  <c r="F114" i="3" s="1"/>
  <c r="F139" i="3" s="1"/>
  <c r="E115" i="3"/>
  <c r="E114" i="3" s="1"/>
  <c r="E139" i="3" s="1"/>
  <c r="C131" i="3"/>
  <c r="C126" i="3"/>
  <c r="C120" i="3"/>
  <c r="C116" i="3"/>
  <c r="C106" i="3"/>
  <c r="C101" i="3"/>
  <c r="C99" i="3"/>
  <c r="C97" i="3"/>
  <c r="C95" i="3"/>
  <c r="C93" i="3"/>
  <c r="C91" i="3"/>
  <c r="C89" i="3"/>
  <c r="C87" i="3"/>
  <c r="C85" i="3"/>
  <c r="C83" i="3"/>
  <c r="C81" i="3"/>
  <c r="C77" i="3"/>
  <c r="C76" i="3" s="1"/>
  <c r="C73" i="3"/>
  <c r="C72" i="3" s="1"/>
  <c r="C67" i="3"/>
  <c r="C66" i="3" s="1"/>
  <c r="C64" i="3"/>
  <c r="C63" i="3" s="1"/>
  <c r="C60" i="3"/>
  <c r="C59" i="3" s="1"/>
  <c r="C58" i="3" s="1"/>
  <c r="C56" i="3"/>
  <c r="C53" i="3" s="1"/>
  <c r="C52" i="3"/>
  <c r="C50" i="3"/>
  <c r="C49" i="3" s="1"/>
  <c r="C47" i="3"/>
  <c r="C46" i="3" s="1"/>
  <c r="C44" i="3"/>
  <c r="C42" i="3"/>
  <c r="C39" i="3"/>
  <c r="C36" i="3"/>
  <c r="C33" i="3"/>
  <c r="C31" i="3"/>
  <c r="C28" i="3"/>
  <c r="C26" i="3"/>
  <c r="C24" i="3"/>
  <c r="C21" i="3"/>
  <c r="C19" i="3"/>
  <c r="C17" i="3"/>
  <c r="C15" i="3"/>
  <c r="G114" i="3" l="1"/>
  <c r="C30" i="3"/>
  <c r="C62" i="3"/>
  <c r="C115" i="3"/>
  <c r="C114" i="3" s="1"/>
  <c r="C23" i="3"/>
  <c r="C38" i="3"/>
  <c r="C35" i="3" s="1"/>
  <c r="C80" i="3"/>
  <c r="C79" i="3" s="1"/>
  <c r="C14" i="3"/>
  <c r="G139" i="3" l="1"/>
  <c r="C4" i="3"/>
  <c r="C139" i="3" s="1"/>
  <c r="K142" i="2"/>
  <c r="J7" i="2" l="1"/>
  <c r="J6" i="2"/>
  <c r="J106" i="2"/>
  <c r="J83" i="2"/>
  <c r="J69" i="2"/>
  <c r="J41" i="2"/>
  <c r="J21" i="2"/>
  <c r="J17" i="2"/>
  <c r="J137" i="2" l="1"/>
  <c r="I137" i="2"/>
  <c r="H137" i="2"/>
  <c r="G137" i="2" l="1"/>
  <c r="C116" i="2"/>
  <c r="E116" i="2"/>
  <c r="D119" i="2"/>
  <c r="C119" i="2"/>
  <c r="C21" i="2"/>
  <c r="D137" i="2"/>
  <c r="E137" i="2"/>
  <c r="F137" i="2"/>
  <c r="C132" i="2"/>
  <c r="D131" i="2"/>
  <c r="E131" i="2"/>
  <c r="F131" i="2"/>
  <c r="G131" i="2"/>
  <c r="H131" i="2"/>
  <c r="I131" i="2"/>
  <c r="J131" i="2"/>
  <c r="E119" i="2"/>
  <c r="F119" i="2"/>
  <c r="G119" i="2"/>
  <c r="H119" i="2"/>
  <c r="I119" i="2"/>
  <c r="J119" i="2"/>
  <c r="D116" i="2"/>
  <c r="F116" i="2"/>
  <c r="G116" i="2"/>
  <c r="I116" i="2"/>
  <c r="J116" i="2"/>
  <c r="D108" i="2"/>
  <c r="E108" i="2"/>
  <c r="F108" i="2"/>
  <c r="G108" i="2"/>
  <c r="H108" i="2"/>
  <c r="I108" i="2"/>
  <c r="J108" i="2"/>
  <c r="D106" i="2"/>
  <c r="D105" i="2" s="1"/>
  <c r="E106" i="2"/>
  <c r="E105" i="2" s="1"/>
  <c r="F106" i="2"/>
  <c r="F105" i="2" s="1"/>
  <c r="G106" i="2"/>
  <c r="G105" i="2" s="1"/>
  <c r="H106" i="2"/>
  <c r="H105" i="2" s="1"/>
  <c r="I106" i="2"/>
  <c r="I105" i="2" s="1"/>
  <c r="J105" i="2"/>
  <c r="D103" i="2"/>
  <c r="E103" i="2"/>
  <c r="F103" i="2"/>
  <c r="G103" i="2"/>
  <c r="H103" i="2"/>
  <c r="I103" i="2"/>
  <c r="J103" i="2"/>
  <c r="D101" i="2"/>
  <c r="E101" i="2"/>
  <c r="F101" i="2"/>
  <c r="G101" i="2"/>
  <c r="H101" i="2"/>
  <c r="I101" i="2"/>
  <c r="J101" i="2"/>
  <c r="D99" i="2"/>
  <c r="E99" i="2"/>
  <c r="F99" i="2"/>
  <c r="G99" i="2"/>
  <c r="H99" i="2"/>
  <c r="I99" i="2"/>
  <c r="J99" i="2"/>
  <c r="D97" i="2"/>
  <c r="E97" i="2"/>
  <c r="F97" i="2"/>
  <c r="G97" i="2"/>
  <c r="H97" i="2"/>
  <c r="I97" i="2"/>
  <c r="J97" i="2"/>
  <c r="D95" i="2"/>
  <c r="E95" i="2"/>
  <c r="F95" i="2"/>
  <c r="G95" i="2"/>
  <c r="H95" i="2"/>
  <c r="I95" i="2"/>
  <c r="J95" i="2"/>
  <c r="D93" i="2"/>
  <c r="E93" i="2"/>
  <c r="F93" i="2"/>
  <c r="G93" i="2"/>
  <c r="H93" i="2"/>
  <c r="I93" i="2"/>
  <c r="J93" i="2"/>
  <c r="D91" i="2"/>
  <c r="E91" i="2"/>
  <c r="F91" i="2"/>
  <c r="G91" i="2"/>
  <c r="H91" i="2"/>
  <c r="I91" i="2"/>
  <c r="J91" i="2"/>
  <c r="D89" i="2"/>
  <c r="E89" i="2"/>
  <c r="F89" i="2"/>
  <c r="G89" i="2"/>
  <c r="H89" i="2"/>
  <c r="I89" i="2"/>
  <c r="J89" i="2"/>
  <c r="D87" i="2"/>
  <c r="E87" i="2"/>
  <c r="F87" i="2"/>
  <c r="G87" i="2"/>
  <c r="H87" i="2"/>
  <c r="I87" i="2"/>
  <c r="J87" i="2"/>
  <c r="D85" i="2"/>
  <c r="E85" i="2"/>
  <c r="F85" i="2"/>
  <c r="G85" i="2"/>
  <c r="H85" i="2"/>
  <c r="I85" i="2"/>
  <c r="J85" i="2"/>
  <c r="D83" i="2"/>
  <c r="E83" i="2"/>
  <c r="F83" i="2"/>
  <c r="G83" i="2"/>
  <c r="H83" i="2"/>
  <c r="I83" i="2"/>
  <c r="D79" i="2"/>
  <c r="D78" i="2" s="1"/>
  <c r="E79" i="2"/>
  <c r="E78" i="2" s="1"/>
  <c r="F79" i="2"/>
  <c r="F78" i="2" s="1"/>
  <c r="G79" i="2"/>
  <c r="G78" i="2" s="1"/>
  <c r="H79" i="2"/>
  <c r="H78" i="2" s="1"/>
  <c r="I79" i="2"/>
  <c r="I78" i="2" s="1"/>
  <c r="J79" i="2"/>
  <c r="J78" i="2" s="1"/>
  <c r="D75" i="2"/>
  <c r="D74" i="2" s="1"/>
  <c r="E75" i="2"/>
  <c r="E74" i="2" s="1"/>
  <c r="F75" i="2"/>
  <c r="F74" i="2" s="1"/>
  <c r="G75" i="2"/>
  <c r="G74" i="2" s="1"/>
  <c r="H75" i="2"/>
  <c r="H74" i="2" s="1"/>
  <c r="I75" i="2"/>
  <c r="I74" i="2" s="1"/>
  <c r="J75" i="2"/>
  <c r="J74" i="2" s="1"/>
  <c r="D69" i="2"/>
  <c r="D68" i="2" s="1"/>
  <c r="E69" i="2"/>
  <c r="E68" i="2" s="1"/>
  <c r="G69" i="2"/>
  <c r="G68" i="2" s="1"/>
  <c r="H69" i="2"/>
  <c r="H68" i="2" s="1"/>
  <c r="I69" i="2"/>
  <c r="I68" i="2" s="1"/>
  <c r="D66" i="2"/>
  <c r="D65" i="2" s="1"/>
  <c r="E66" i="2"/>
  <c r="E65" i="2" s="1"/>
  <c r="F66" i="2"/>
  <c r="F65" i="2" s="1"/>
  <c r="G66" i="2"/>
  <c r="G65" i="2" s="1"/>
  <c r="H66" i="2"/>
  <c r="H65" i="2" s="1"/>
  <c r="I66" i="2"/>
  <c r="I65" i="2" s="1"/>
  <c r="J66" i="2"/>
  <c r="J65" i="2" s="1"/>
  <c r="D62" i="2"/>
  <c r="D61" i="2" s="1"/>
  <c r="D60" i="2" s="1"/>
  <c r="E62" i="2"/>
  <c r="E61" i="2" s="1"/>
  <c r="E60" i="2" s="1"/>
  <c r="F62" i="2"/>
  <c r="F61" i="2" s="1"/>
  <c r="F60" i="2" s="1"/>
  <c r="G62" i="2"/>
  <c r="G61" i="2" s="1"/>
  <c r="G60" i="2" s="1"/>
  <c r="H62" i="2"/>
  <c r="H61" i="2" s="1"/>
  <c r="H60" i="2" s="1"/>
  <c r="I62" i="2"/>
  <c r="J62" i="2"/>
  <c r="J61" i="2" s="1"/>
  <c r="J60" i="2" s="1"/>
  <c r="I61" i="2"/>
  <c r="I60" i="2" s="1"/>
  <c r="D58" i="2"/>
  <c r="D55" i="2" s="1"/>
  <c r="E58" i="2"/>
  <c r="E55" i="2" s="1"/>
  <c r="F58" i="2"/>
  <c r="F55" i="2" s="1"/>
  <c r="G58" i="2"/>
  <c r="G55" i="2" s="1"/>
  <c r="H58" i="2"/>
  <c r="H55" i="2" s="1"/>
  <c r="I58" i="2"/>
  <c r="I55" i="2" s="1"/>
  <c r="J58" i="2"/>
  <c r="J55" i="2" s="1"/>
  <c r="D54" i="2"/>
  <c r="E54" i="2"/>
  <c r="F54" i="2"/>
  <c r="G54" i="2"/>
  <c r="H54" i="2"/>
  <c r="I54" i="2"/>
  <c r="J54" i="2"/>
  <c r="D52" i="2"/>
  <c r="D51" i="2" s="1"/>
  <c r="E52" i="2"/>
  <c r="E51" i="2" s="1"/>
  <c r="F52" i="2"/>
  <c r="F51" i="2" s="1"/>
  <c r="G52" i="2"/>
  <c r="G51" i="2" s="1"/>
  <c r="H52" i="2"/>
  <c r="H51" i="2" s="1"/>
  <c r="I52" i="2"/>
  <c r="I51" i="2" s="1"/>
  <c r="J52" i="2"/>
  <c r="J51" i="2" s="1"/>
  <c r="D49" i="2"/>
  <c r="D48" i="2" s="1"/>
  <c r="E49" i="2"/>
  <c r="E48" i="2" s="1"/>
  <c r="F49" i="2"/>
  <c r="F48" i="2" s="1"/>
  <c r="G49" i="2"/>
  <c r="G48" i="2" s="1"/>
  <c r="H49" i="2"/>
  <c r="H48" i="2" s="1"/>
  <c r="I49" i="2"/>
  <c r="I48" i="2" s="1"/>
  <c r="J49" i="2"/>
  <c r="J48" i="2" s="1"/>
  <c r="D46" i="2"/>
  <c r="E46" i="2"/>
  <c r="F46" i="2"/>
  <c r="G46" i="2"/>
  <c r="H46" i="2"/>
  <c r="I46" i="2"/>
  <c r="J46" i="2"/>
  <c r="C46" i="2"/>
  <c r="D44" i="2"/>
  <c r="E44" i="2"/>
  <c r="F44" i="2"/>
  <c r="G44" i="2"/>
  <c r="H44" i="2"/>
  <c r="I44" i="2"/>
  <c r="J44" i="2"/>
  <c r="D41" i="2"/>
  <c r="E41" i="2"/>
  <c r="F41" i="2"/>
  <c r="G41" i="2"/>
  <c r="H41" i="2"/>
  <c r="I41" i="2"/>
  <c r="D38" i="2"/>
  <c r="E38" i="2"/>
  <c r="F38" i="2"/>
  <c r="G38" i="2"/>
  <c r="H38" i="2"/>
  <c r="I38" i="2"/>
  <c r="J38" i="2"/>
  <c r="D35" i="2"/>
  <c r="E35" i="2"/>
  <c r="F35" i="2"/>
  <c r="G35" i="2"/>
  <c r="H35" i="2"/>
  <c r="I35" i="2"/>
  <c r="J35" i="2"/>
  <c r="D33" i="2"/>
  <c r="E33" i="2"/>
  <c r="F33" i="2"/>
  <c r="G33" i="2"/>
  <c r="H33" i="2"/>
  <c r="I33" i="2"/>
  <c r="J33" i="2"/>
  <c r="D30" i="2"/>
  <c r="E30" i="2"/>
  <c r="F30" i="2"/>
  <c r="G30" i="2"/>
  <c r="H30" i="2"/>
  <c r="I30" i="2"/>
  <c r="J30" i="2"/>
  <c r="D28" i="2"/>
  <c r="E28" i="2"/>
  <c r="F28" i="2"/>
  <c r="G28" i="2"/>
  <c r="H28" i="2"/>
  <c r="I28" i="2"/>
  <c r="J28" i="2"/>
  <c r="D26" i="2"/>
  <c r="E26" i="2"/>
  <c r="F26" i="2"/>
  <c r="G26" i="2"/>
  <c r="H26" i="2"/>
  <c r="I26" i="2"/>
  <c r="J26" i="2"/>
  <c r="D23" i="2"/>
  <c r="E23" i="2"/>
  <c r="F23" i="2"/>
  <c r="G23" i="2"/>
  <c r="H23" i="2"/>
  <c r="I23" i="2"/>
  <c r="J23" i="2"/>
  <c r="D21" i="2"/>
  <c r="E21" i="2"/>
  <c r="F21" i="2"/>
  <c r="G21" i="2"/>
  <c r="H21" i="2"/>
  <c r="I21" i="2"/>
  <c r="D19" i="2"/>
  <c r="E19" i="2"/>
  <c r="F19" i="2"/>
  <c r="G19" i="2"/>
  <c r="H19" i="2"/>
  <c r="I19" i="2"/>
  <c r="J19" i="2"/>
  <c r="D17" i="2"/>
  <c r="E17" i="2"/>
  <c r="F17" i="2"/>
  <c r="G17" i="2"/>
  <c r="H17" i="2"/>
  <c r="I17" i="2"/>
  <c r="D7" i="2"/>
  <c r="D6" i="2" s="1"/>
  <c r="E7" i="2"/>
  <c r="E6" i="2" s="1"/>
  <c r="F7" i="2"/>
  <c r="F6" i="2" s="1"/>
  <c r="G7" i="2"/>
  <c r="G6" i="2" s="1"/>
  <c r="H7" i="2"/>
  <c r="H6" i="2" s="1"/>
  <c r="I7" i="2"/>
  <c r="I6" i="2" s="1"/>
  <c r="J64" i="2" l="1"/>
  <c r="F32" i="2"/>
  <c r="G32" i="2"/>
  <c r="J15" i="2"/>
  <c r="I32" i="2"/>
  <c r="D82" i="2"/>
  <c r="D81" i="2" s="1"/>
  <c r="H32" i="2"/>
  <c r="D32" i="2"/>
  <c r="G82" i="2"/>
  <c r="G81" i="2" s="1"/>
  <c r="G64" i="2"/>
  <c r="G115" i="2"/>
  <c r="G114" i="2" s="1"/>
  <c r="D115" i="2"/>
  <c r="D114" i="2" s="1"/>
  <c r="D15" i="2"/>
  <c r="G40" i="2"/>
  <c r="G37" i="2" s="1"/>
  <c r="E115" i="2"/>
  <c r="E114" i="2" s="1"/>
  <c r="H115" i="2"/>
  <c r="H114" i="2" s="1"/>
  <c r="I115" i="2"/>
  <c r="I114" i="2" s="1"/>
  <c r="J115" i="2"/>
  <c r="J114" i="2" s="1"/>
  <c r="F115" i="2"/>
  <c r="F114" i="2" s="1"/>
  <c r="H82" i="2"/>
  <c r="H81" i="2" s="1"/>
  <c r="I82" i="2"/>
  <c r="I81" i="2" s="1"/>
  <c r="E82" i="2"/>
  <c r="E81" i="2" s="1"/>
  <c r="J82" i="2"/>
  <c r="J81" i="2" s="1"/>
  <c r="F82" i="2"/>
  <c r="F81" i="2" s="1"/>
  <c r="H64" i="2"/>
  <c r="D64" i="2"/>
  <c r="I64" i="2"/>
  <c r="E64" i="2"/>
  <c r="J32" i="2"/>
  <c r="F40" i="2"/>
  <c r="F37" i="2" s="1"/>
  <c r="H40" i="2"/>
  <c r="H37" i="2" s="1"/>
  <c r="G15" i="2"/>
  <c r="H15" i="2"/>
  <c r="G25" i="2"/>
  <c r="J40" i="2"/>
  <c r="J37" i="2" s="1"/>
  <c r="H25" i="2"/>
  <c r="D25" i="2"/>
  <c r="D40" i="2"/>
  <c r="D37" i="2" s="1"/>
  <c r="F15" i="2"/>
  <c r="I40" i="2"/>
  <c r="I37" i="2" s="1"/>
  <c r="E40" i="2"/>
  <c r="E37" i="2" s="1"/>
  <c r="E32" i="2"/>
  <c r="J25" i="2"/>
  <c r="F25" i="2"/>
  <c r="I25" i="2"/>
  <c r="E25" i="2"/>
  <c r="I15" i="2"/>
  <c r="E15" i="2"/>
  <c r="E5" i="2" l="1"/>
  <c r="E142" i="2" s="1"/>
  <c r="D5" i="2"/>
  <c r="D142" i="2" s="1"/>
  <c r="G5" i="2"/>
  <c r="G142" i="2" s="1"/>
  <c r="J5" i="2"/>
  <c r="J142" i="2" s="1"/>
  <c r="H5" i="2"/>
  <c r="H142" i="2" s="1"/>
  <c r="F5" i="2"/>
  <c r="F142" i="2" s="1"/>
  <c r="I5" i="2"/>
  <c r="I142" i="2" s="1"/>
  <c r="C137" i="2" l="1"/>
  <c r="C131" i="2"/>
  <c r="C108" i="2"/>
  <c r="C106" i="2"/>
  <c r="C105" i="2" s="1"/>
  <c r="C103" i="2"/>
  <c r="C101" i="2"/>
  <c r="C99" i="2"/>
  <c r="C97" i="2"/>
  <c r="C95" i="2"/>
  <c r="C93" i="2"/>
  <c r="C91" i="2"/>
  <c r="C89" i="2"/>
  <c r="C87" i="2"/>
  <c r="C85" i="2"/>
  <c r="C83" i="2"/>
  <c r="C79" i="2"/>
  <c r="C78" i="2" s="1"/>
  <c r="C75" i="2"/>
  <c r="C74" i="2" s="1"/>
  <c r="C69" i="2"/>
  <c r="C68" i="2" s="1"/>
  <c r="C66" i="2"/>
  <c r="C65" i="2" s="1"/>
  <c r="C62" i="2"/>
  <c r="C61" i="2" s="1"/>
  <c r="C60" i="2" s="1"/>
  <c r="C58" i="2"/>
  <c r="C55" i="2" s="1"/>
  <c r="C54" i="2"/>
  <c r="C52" i="2"/>
  <c r="C51" i="2" s="1"/>
  <c r="C49" i="2"/>
  <c r="C48" i="2" s="1"/>
  <c r="C44" i="2"/>
  <c r="C41" i="2"/>
  <c r="C38" i="2"/>
  <c r="C35" i="2"/>
  <c r="C33" i="2"/>
  <c r="C30" i="2"/>
  <c r="C28" i="2"/>
  <c r="C26" i="2"/>
  <c r="C23" i="2"/>
  <c r="C19" i="2"/>
  <c r="C17" i="2"/>
  <c r="C7" i="2"/>
  <c r="C6" i="2" s="1"/>
  <c r="C115" i="2" l="1"/>
  <c r="C114" i="2" s="1"/>
  <c r="C40" i="2"/>
  <c r="C37" i="2" s="1"/>
  <c r="C82" i="2"/>
  <c r="C81" i="2" s="1"/>
  <c r="C32" i="2"/>
  <c r="C15" i="2"/>
  <c r="C25" i="2"/>
  <c r="C64" i="2"/>
  <c r="C5" i="2" l="1"/>
  <c r="C142" i="2" s="1"/>
  <c r="L150" i="1" l="1"/>
  <c r="F126" i="1"/>
  <c r="F130" i="1"/>
  <c r="F141" i="1"/>
  <c r="F149" i="1"/>
  <c r="L8" i="1"/>
  <c r="L9" i="1"/>
  <c r="L10" i="1"/>
  <c r="L11" i="1"/>
  <c r="L12" i="1"/>
  <c r="L15" i="1"/>
  <c r="L17" i="1"/>
  <c r="L19" i="1"/>
  <c r="L21" i="1"/>
  <c r="L24" i="1"/>
  <c r="L26" i="1"/>
  <c r="L28" i="1"/>
  <c r="L31" i="1"/>
  <c r="L33" i="1"/>
  <c r="L36" i="1"/>
  <c r="L39" i="1"/>
  <c r="L40" i="1"/>
  <c r="L42" i="1"/>
  <c r="L46" i="1"/>
  <c r="L51" i="1"/>
  <c r="L54" i="1"/>
  <c r="L57" i="1"/>
  <c r="L58" i="1"/>
  <c r="L60" i="1"/>
  <c r="L61" i="1"/>
  <c r="L63" i="1"/>
  <c r="L64" i="1"/>
  <c r="L65" i="1"/>
  <c r="L68" i="1"/>
  <c r="L69" i="1"/>
  <c r="L70" i="1"/>
  <c r="L71" i="1"/>
  <c r="L74" i="1"/>
  <c r="L75" i="1"/>
  <c r="L78" i="1"/>
  <c r="L79" i="1"/>
  <c r="L82" i="1"/>
  <c r="L86" i="1"/>
  <c r="L88" i="1"/>
  <c r="L90" i="1"/>
  <c r="L92" i="1"/>
  <c r="L93" i="1"/>
  <c r="L95" i="1"/>
  <c r="L97" i="1"/>
  <c r="L99" i="1"/>
  <c r="L101" i="1"/>
  <c r="L103" i="1"/>
  <c r="L105" i="1"/>
  <c r="L107" i="1"/>
  <c r="L109" i="1"/>
  <c r="L112" i="1"/>
  <c r="L114" i="1"/>
  <c r="L117" i="1"/>
  <c r="L118" i="1"/>
  <c r="L120" i="1"/>
  <c r="L121" i="1"/>
  <c r="L122" i="1"/>
  <c r="L123" i="1"/>
  <c r="L127" i="1"/>
  <c r="L128" i="1"/>
  <c r="L129" i="1"/>
  <c r="L131" i="1"/>
  <c r="L132" i="1"/>
  <c r="L133" i="1"/>
  <c r="L134" i="1"/>
  <c r="L135" i="1"/>
  <c r="L136" i="1"/>
  <c r="L137" i="1"/>
  <c r="L138" i="1"/>
  <c r="L139" i="1"/>
  <c r="L140" i="1"/>
  <c r="L143" i="1"/>
  <c r="L144" i="1"/>
  <c r="L145" i="1"/>
  <c r="L146" i="1"/>
  <c r="L147" i="1"/>
  <c r="L148" i="1"/>
  <c r="L151" i="1"/>
  <c r="L152" i="1"/>
  <c r="L153" i="1"/>
  <c r="F125" i="1" l="1"/>
  <c r="F124" i="1" s="1"/>
  <c r="F154" i="1" s="1"/>
  <c r="K7" i="1"/>
  <c r="K149" i="1" l="1"/>
  <c r="K126" i="1"/>
  <c r="K108" i="1"/>
  <c r="K106" i="1"/>
  <c r="L106" i="1" s="1"/>
  <c r="K100" i="1" l="1"/>
  <c r="K96" i="1"/>
  <c r="K94" i="1"/>
  <c r="K91" i="1"/>
  <c r="K89" i="1"/>
  <c r="K87" i="1"/>
  <c r="K84" i="1" s="1"/>
  <c r="K83" i="1" s="1"/>
  <c r="K81" i="1"/>
  <c r="K80" i="1" s="1"/>
  <c r="K67" i="1"/>
  <c r="K62" i="1"/>
  <c r="L62" i="1" s="1"/>
  <c r="K59" i="1"/>
  <c r="K56" i="1" s="1"/>
  <c r="K53" i="1"/>
  <c r="K52" i="1" s="1"/>
  <c r="K50" i="1"/>
  <c r="K49" i="1" s="1"/>
  <c r="K43" i="1"/>
  <c r="K41" i="1"/>
  <c r="K35" i="1"/>
  <c r="K32" i="1"/>
  <c r="K30" i="1"/>
  <c r="K27" i="1"/>
  <c r="K25" i="1"/>
  <c r="K23" i="1"/>
  <c r="K20" i="1"/>
  <c r="K13" i="1" s="1"/>
  <c r="K18" i="1"/>
  <c r="K141" i="1"/>
  <c r="K130" i="1"/>
  <c r="K55" i="1"/>
  <c r="K6" i="1"/>
  <c r="K34" i="1" l="1"/>
  <c r="K29" i="1"/>
  <c r="K22" i="1"/>
  <c r="K66" i="1"/>
  <c r="K5" i="1" s="1"/>
  <c r="L67" i="1"/>
  <c r="K125" i="1"/>
  <c r="K124" i="1" s="1"/>
  <c r="H141" i="1"/>
  <c r="H149" i="1"/>
  <c r="G66" i="1"/>
  <c r="K154" i="1" l="1"/>
  <c r="G149" i="1"/>
  <c r="G6" i="1"/>
  <c r="E149" i="1"/>
  <c r="I149" i="1"/>
  <c r="J149" i="1"/>
  <c r="G141" i="1"/>
  <c r="I141" i="1"/>
  <c r="J141" i="1"/>
  <c r="G130" i="1"/>
  <c r="H130" i="1"/>
  <c r="I130" i="1"/>
  <c r="J130" i="1"/>
  <c r="G126" i="1"/>
  <c r="H126" i="1"/>
  <c r="I126" i="1"/>
  <c r="J126" i="1"/>
  <c r="D83" i="1"/>
  <c r="E83" i="1"/>
  <c r="G83" i="1"/>
  <c r="H83" i="1"/>
  <c r="I83" i="1"/>
  <c r="J83" i="1"/>
  <c r="D80" i="1"/>
  <c r="E80" i="1"/>
  <c r="G80" i="1"/>
  <c r="H80" i="1"/>
  <c r="I80" i="1"/>
  <c r="J80" i="1"/>
  <c r="D66" i="1"/>
  <c r="E66" i="1"/>
  <c r="H66" i="1"/>
  <c r="I66" i="1"/>
  <c r="J66" i="1"/>
  <c r="D56" i="1"/>
  <c r="E56" i="1"/>
  <c r="G56" i="1"/>
  <c r="H56" i="1"/>
  <c r="I56" i="1"/>
  <c r="J56" i="1"/>
  <c r="D55" i="1"/>
  <c r="E55" i="1"/>
  <c r="G55" i="1"/>
  <c r="H55" i="1"/>
  <c r="I55" i="1"/>
  <c r="J55" i="1"/>
  <c r="D34" i="1"/>
  <c r="E34" i="1"/>
  <c r="G34" i="1"/>
  <c r="H34" i="1"/>
  <c r="I34" i="1"/>
  <c r="J34" i="1"/>
  <c r="D13" i="1"/>
  <c r="E13" i="1"/>
  <c r="G13" i="1"/>
  <c r="H13" i="1"/>
  <c r="I13" i="1"/>
  <c r="J13" i="1"/>
  <c r="D6" i="1"/>
  <c r="E6" i="1"/>
  <c r="H6" i="1"/>
  <c r="I6" i="1"/>
  <c r="J6" i="1"/>
  <c r="E126" i="1"/>
  <c r="E141" i="1"/>
  <c r="E130" i="1"/>
  <c r="D126" i="1"/>
  <c r="D130" i="1"/>
  <c r="D141" i="1"/>
  <c r="D149" i="1"/>
  <c r="J125" i="1" l="1"/>
  <c r="J124" i="1" s="1"/>
  <c r="D125" i="1"/>
  <c r="D124" i="1" s="1"/>
  <c r="G5" i="1"/>
  <c r="I125" i="1"/>
  <c r="I124" i="1" s="1"/>
  <c r="H125" i="1"/>
  <c r="H124" i="1" s="1"/>
  <c r="G125" i="1"/>
  <c r="G124" i="1" s="1"/>
  <c r="G154" i="1" s="1"/>
  <c r="J5" i="1"/>
  <c r="J154" i="1" s="1"/>
  <c r="E5" i="1"/>
  <c r="I5" i="1"/>
  <c r="D5" i="1"/>
  <c r="D154" i="1" s="1"/>
  <c r="E125" i="1"/>
  <c r="E124" i="1" s="1"/>
  <c r="C130" i="1"/>
  <c r="L130" i="1" s="1"/>
  <c r="C149" i="1"/>
  <c r="L149" i="1" s="1"/>
  <c r="C142" i="1"/>
  <c r="L142" i="1" s="1"/>
  <c r="E154" i="1" l="1"/>
  <c r="I154" i="1"/>
  <c r="H154" i="1"/>
  <c r="C7" i="1"/>
  <c r="L7" i="1" s="1"/>
  <c r="C108" i="1" l="1"/>
  <c r="L108" i="1" s="1"/>
  <c r="C111" i="1" l="1"/>
  <c r="L111" i="1" s="1"/>
  <c r="C113" i="1"/>
  <c r="L113" i="1" s="1"/>
  <c r="C81" i="1" l="1"/>
  <c r="L81" i="1" s="1"/>
  <c r="C77" i="1"/>
  <c r="L77" i="1" s="1"/>
  <c r="C50" i="1"/>
  <c r="C53" i="1"/>
  <c r="C43" i="1"/>
  <c r="L43" i="1" s="1"/>
  <c r="C41" i="1"/>
  <c r="L41" i="1" s="1"/>
  <c r="C35" i="1"/>
  <c r="L35" i="1" s="1"/>
  <c r="C30" i="1"/>
  <c r="L30" i="1" s="1"/>
  <c r="C32" i="1"/>
  <c r="L32" i="1" s="1"/>
  <c r="C23" i="1"/>
  <c r="L23" i="1" s="1"/>
  <c r="C25" i="1"/>
  <c r="L25" i="1" s="1"/>
  <c r="C27" i="1"/>
  <c r="L27" i="1" s="1"/>
  <c r="C20" i="1"/>
  <c r="L20" i="1" s="1"/>
  <c r="C18" i="1"/>
  <c r="L18" i="1" s="1"/>
  <c r="C16" i="1"/>
  <c r="L16" i="1" s="1"/>
  <c r="C14" i="1"/>
  <c r="L14" i="1" s="1"/>
  <c r="C52" i="1" l="1"/>
  <c r="L52" i="1" s="1"/>
  <c r="L53" i="1"/>
  <c r="C49" i="1"/>
  <c r="L49" i="1" s="1"/>
  <c r="L50" i="1"/>
  <c r="C87" i="1"/>
  <c r="L87" i="1" s="1"/>
  <c r="C89" i="1"/>
  <c r="L89" i="1" s="1"/>
  <c r="C76" i="1"/>
  <c r="L76" i="1" s="1"/>
  <c r="C110" i="1"/>
  <c r="L110" i="1" s="1"/>
  <c r="C126" i="1" l="1"/>
  <c r="L126" i="1" s="1"/>
  <c r="C141" i="1"/>
  <c r="L141" i="1" s="1"/>
  <c r="C125" i="1" l="1"/>
  <c r="C13" i="1"/>
  <c r="L13" i="1" s="1"/>
  <c r="C124" i="1" l="1"/>
  <c r="L124" i="1" s="1"/>
  <c r="L125" i="1"/>
  <c r="C119" i="1"/>
  <c r="L119" i="1" s="1"/>
  <c r="C116" i="1"/>
  <c r="C104" i="1"/>
  <c r="L104" i="1" s="1"/>
  <c r="C102" i="1"/>
  <c r="L102" i="1" s="1"/>
  <c r="C100" i="1"/>
  <c r="L100" i="1" s="1"/>
  <c r="C98" i="1"/>
  <c r="L98" i="1" s="1"/>
  <c r="C96" i="1"/>
  <c r="L96" i="1" s="1"/>
  <c r="C94" i="1"/>
  <c r="L94" i="1" s="1"/>
  <c r="C85" i="1"/>
  <c r="L85" i="1" s="1"/>
  <c r="C80" i="1"/>
  <c r="L80" i="1" s="1"/>
  <c r="C115" i="1" l="1"/>
  <c r="L115" i="1" s="1"/>
  <c r="L116" i="1"/>
  <c r="C91" i="1"/>
  <c r="C73" i="1"/>
  <c r="C59" i="1"/>
  <c r="C55" i="1"/>
  <c r="L55" i="1" s="1"/>
  <c r="C38" i="1"/>
  <c r="C29" i="1"/>
  <c r="L29" i="1" s="1"/>
  <c r="C22" i="1"/>
  <c r="L22" i="1" s="1"/>
  <c r="C72" i="1" l="1"/>
  <c r="L72" i="1" s="1"/>
  <c r="L73" i="1"/>
  <c r="C37" i="1"/>
  <c r="L38" i="1"/>
  <c r="C84" i="1"/>
  <c r="L91" i="1"/>
  <c r="C56" i="1"/>
  <c r="L56" i="1" s="1"/>
  <c r="L59" i="1"/>
  <c r="C66" i="1"/>
  <c r="L66" i="1" s="1"/>
  <c r="C34" i="1" l="1"/>
  <c r="L34" i="1" s="1"/>
  <c r="L37" i="1"/>
  <c r="C83" i="1"/>
  <c r="L83" i="1" s="1"/>
  <c r="L84" i="1"/>
  <c r="C6" i="1"/>
  <c r="C5" i="1" l="1"/>
  <c r="L6" i="1"/>
  <c r="L5" i="1" l="1"/>
  <c r="C154" i="1"/>
  <c r="L154" i="1"/>
</calcChain>
</file>

<file path=xl/sharedStrings.xml><?xml version="1.0" encoding="utf-8"?>
<sst xmlns="http://schemas.openxmlformats.org/spreadsheetml/2006/main" count="875" uniqueCount="367">
  <si>
    <t>рублей</t>
  </si>
  <si>
    <t>Код бюджетной классификации Российской Федерации</t>
  </si>
  <si>
    <t>Наименование доходов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</si>
  <si>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</si>
  <si>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</si>
  <si>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</si>
  <si>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</si>
  <si>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</si>
  <si>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</si>
  <si>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</si>
  <si>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</si>
  <si>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</si>
  <si>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</si>
  <si>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</si>
  <si>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</si>
  <si>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</si>
  <si>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</si>
  <si>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</si>
  <si>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</si>
  <si>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</si>
  <si>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</si>
  <si>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</si>
  <si>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</si>
  <si>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</si>
  <si>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</si>
  <si>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</si>
  <si>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</si>
  <si>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</si>
  <si>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</si>
  <si>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</si>
  <si>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 1 05 00000 00 0000 000</t>
  </si>
  <si>
    <t>НАЛОГИ НА СОВОКУПНЫЙ ДОХОД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</si>
  <si>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</si>
  <si>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</si>
  <si>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</si>
  <si>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 xml:space="preserve"> 1 05 03000 01 0000 110</t>
  </si>
  <si>
    <t>Единый сельскохозяйственный налог</t>
  </si>
  <si>
    <t xml:space="preserve"> 1 05 03010 01 0000 110</t>
  </si>
  <si>
    <t xml:space="preserve"> 1 05 04000 02 0000 110 </t>
  </si>
  <si>
    <t>Налог, взимаемый в связи с применением патентной системы налогообложения</t>
  </si>
  <si>
    <t xml:space="preserve">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</si>
  <si>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</si>
  <si>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r>
      <t xml:space="preserve"> </t>
    </r>
    <r>
      <rPr>
        <b/>
        <sz val="10"/>
        <color theme="1"/>
        <rFont val="Times New Roman"/>
        <family val="1"/>
        <charset val="204"/>
      </rPr>
      <t>1 08 00000 00 0000 000</t>
    </r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</si>
  <si>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</si>
  <si>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</si>
  <si>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</si>
  <si>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</si>
  <si>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</si>
  <si>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 xml:space="preserve">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</si>
  <si>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</si>
  <si>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 xml:space="preserve"> 1 08 07150 01 0000 110</t>
  </si>
  <si>
    <t>Государственная пошлина за выдачу разрешения на установку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</si>
  <si>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</si>
  <si>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</si>
  <si>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1 11 01000 00 0000 120</t>
  </si>
  <si>
    <t xml:space="preserve">Доходы в виде прибыли, приходящейся на доли в уставных (складочных) капиталах хозяйственных 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</si>
  <si>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 xml:space="preserve"> 1 11 01050 05 0000 120</t>
  </si>
  <si>
    <t xml:space="preserve">Доходы 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</si>
  <si>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</si>
  <si>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</si>
  <si>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</si>
  <si>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</si>
  <si>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</si>
  <si>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</si>
  <si>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</si>
  <si>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1 11 05020 00 0000 120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</si>
  <si>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</si>
  <si>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 1 11 05025 05 0000 120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</si>
  <si>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</si>
  <si>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 1 11 05030 00 0000 120</t>
  </si>
  <si>
    <r>
      <t xml:space="preserve"> </t>
    </r>
    <r>
      <rPr>
        <sz val="10"/>
        <color theme="1"/>
        <rFont val="Times New Roman"/>
        <family val="1"/>
        <charset val="204"/>
      </rPr>
      <t>1 11 05035 05 0000 120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</si>
  <si>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</si>
  <si>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1 11 09000 00 0000 120</t>
  </si>
  <si>
    <t>Прочие доходы от использования имущества и прав, находящихся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</si>
  <si>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</si>
  <si>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</si>
  <si>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</si>
  <si>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 собственности муниципальных районов (за исключением имущества муниципальных бюджетных и автономных учреждений,  а также имущества 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</si>
  <si>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</si>
  <si>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</si>
  <si>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</si>
  <si>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</si>
  <si>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</si>
  <si>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</si>
  <si>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</si>
  <si>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 xml:space="preserve">Плата за сбросы загрязняющих веществ в водные объекты </t>
  </si>
  <si>
    <t xml:space="preserve"> 1 12 01040 01 0000 120</t>
  </si>
  <si>
    <t>Плата за размещение отходов производства и потребления</t>
  </si>
  <si>
    <t xml:space="preserve"> 1 12 01041 01 0000 120</t>
  </si>
  <si>
    <t xml:space="preserve">Плата за размещение отходов производства </t>
  </si>
  <si>
    <t xml:space="preserve"> 1 12 01042 01 0000 120</t>
  </si>
  <si>
    <t>Плата за размещение твердых коммунальных отходов</t>
  </si>
  <si>
    <t xml:space="preserve"> 1 14 00000 00 0000 000 </t>
  </si>
  <si>
    <t>ДОХОДЫ ОТ ПРОДАЖИ МАТЕРИАЛЬНЫХ И НЕМАТЕРИАЛЬНЫХ АКТИВОВ</t>
  </si>
  <si>
    <t xml:space="preserve">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</si>
  <si>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</si>
  <si>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1 14 06010 00 0000 430</t>
  </si>
  <si>
    <t>Доходы от продажи земельных участков, государственная собственность на которые не разграничена</t>
  </si>
  <si>
    <t xml:space="preserve"> 1 14 06013 05 0000 430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</si>
  <si>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</si>
  <si>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</si>
  <si>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</si>
  <si>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</si>
  <si>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</si>
  <si>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</si>
  <si>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</si>
  <si>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</si>
  <si>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1 15 00000 00 0000 000</t>
  </si>
  <si>
    <t>АДМИНИСТРАТИВНЫЕ ПЛАТЕЖИ И СБОРЫ</t>
  </si>
  <si>
    <t xml:space="preserve"> 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</si>
  <si>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</si>
  <si>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 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</si>
  <si>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</si>
  <si>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</si>
  <si>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</si>
  <si>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</si>
  <si>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</si>
  <si>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</si>
  <si>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</si>
  <si>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</si>
  <si>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</si>
  <si>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</si>
  <si>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</si>
  <si>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1 16 01200 01 0000 140</t>
  </si>
  <si>
    <t>1 16 01203 01 0000 140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</si>
  <si>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</si>
  <si>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</si>
  <si>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</si>
  <si>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</si>
  <si>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</si>
  <si>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</si>
  <si>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</si>
  <si>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</si>
  <si>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</si>
  <si>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</si>
  <si>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</si>
  <si>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</si>
  <si>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</si>
  <si>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</si>
  <si>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</si>
  <si>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</si>
  <si>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</si>
  <si>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</si>
  <si>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</si>
  <si>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</si>
  <si>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</si>
  <si>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 бюджетам муниципальных районов  на выполнение передаваемых полномочий субъектов Российской Федерации</t>
  </si>
  <si>
    <t>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</si>
  <si>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</si>
  <si>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2 02 35082 05 0000 150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</si>
  <si>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</si>
  <si>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2 02  35118 05 0000150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</si>
  <si>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</si>
  <si>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2 02  35120 05 0000150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</si>
  <si>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</si>
  <si>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2 02 35260 05 0000 150</t>
  </si>
  <si>
    <t>Субвенции бюджетам  муниципальных районов на выплату  единовременного пособия  при всех формах устройства детей, лишенных  родительского попечения, в семью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</si>
  <si>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</si>
  <si>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</si>
  <si>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</si>
  <si>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</si>
  <si>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</si>
  <si>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1 16 01080 01 0000 140</t>
  </si>
  <si>
    <t>1 16 01083 01 0000 140</t>
  </si>
  <si>
    <t>1 16 01084 01 0000 140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</si>
  <si>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</si>
  <si>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</si>
  <si>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</si>
  <si>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</si>
  <si>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</si>
  <si>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</si>
  <si>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</si>
  <si>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</si>
  <si>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1 16 01330 00 0000 140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</si>
  <si>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</si>
  <si>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</si>
  <si>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1 16 10000 00 0000 140</t>
  </si>
  <si>
    <t>Платежи в целях возмещения причиненного ущерба (убытков)</t>
  </si>
  <si>
    <t>1 16 10120 00 0000 140</t>
  </si>
  <si>
    <t>1 16 10129 01 0000 140</t>
  </si>
  <si>
    <t>1 16 11000 01 0000 140</t>
  </si>
  <si>
    <t>Платежи, уплачиваемые в целях возмещения вреда</t>
  </si>
  <si>
    <t>1 16 11050 01 0000 140</t>
  </si>
  <si>
    <t>1 11 07000 00 0000 120</t>
  </si>
  <si>
    <t>Платежи от государственных и муниицпальных унитарных предприятий</t>
  </si>
  <si>
    <t>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</si>
  <si>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</si>
  <si>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1 11 07015 05 0000 120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</si>
  <si>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</si>
  <si>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 бюджеты бюджетной системы Российской Федерации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</si>
  <si>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 бюджет муниципального образования 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</si>
  <si>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 федеральный бюджет и бюджет муниципального образования  по нормативам, действовавшим в 2019 году </t>
  </si>
  <si>
    <t>Субсидии бюджетам муниципальных районов на поддержку отрасли культуры</t>
  </si>
  <si>
    <t>2 02 25519 05 0000 150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</si>
  <si>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</si>
  <si>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</si>
  <si>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</si>
  <si>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 </t>
  </si>
  <si>
    <t>1 16 07010 05 000 140</t>
  </si>
  <si>
    <t>1 16 07090 05 0000 140</t>
  </si>
  <si>
    <t>1 16 07000 01 0000 140</t>
  </si>
  <si>
    <t xml:space="preserve">Штрафы, неустойки, пени, уплаченные в соответствии  с законом или договором в случае неисполнения  или  ненадлежащего исполнения 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 Российской Федерации, иной организацией,  действующей от имени Российской Федерации 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</si>
  <si>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</si>
  <si>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</si>
  <si>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</si>
  <si>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казенным учреждением, Центальным банком Российской Федерации, государственной корпорацией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</si>
  <si>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</si>
  <si>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</si>
  <si>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2 00 00000 00 0000 000</t>
  </si>
  <si>
    <t xml:space="preserve">БЕЗВОЗМЕЗДНЫЕ ПОСТУПЛЕНИЯ </t>
  </si>
  <si>
    <t>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</si>
  <si>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</si>
  <si>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1 14 06313 05 0000 430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</si>
  <si>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</si>
  <si>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1 01 02080 01 0000 110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</si>
  <si>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</si>
  <si>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</si>
  <si>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</si>
  <si>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</si>
  <si>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</si>
  <si>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 автономных учреждений)</t>
  </si>
  <si>
    <t xml:space="preserve">Доходы от перечисления части прибыли, остающейся после уплаты  налогов и иных обязательных платежей муниципальных унитарных предприятий, созданных  муниципальными районами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</si>
  <si>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</si>
  <si>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</si>
  <si>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</si>
  <si>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</si>
  <si>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</si>
  <si>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</si>
  <si>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</si>
  <si>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</si>
  <si>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</si>
  <si>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 должностными лицами органов муниципального контроля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</si>
  <si>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</si>
  <si>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</si>
  <si>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</si>
  <si>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</si>
  <si>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</si>
  <si>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</si>
  <si>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</si>
  <si>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</si>
  <si>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</si>
  <si>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установленных пунктом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</si>
  <si>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1 16 01333 01 0000 140</t>
  </si>
  <si>
    <t>1 16 02000 02 0000 140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</si>
  <si>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</si>
  <si>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</si>
  <si>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</si>
  <si>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рерриториях, а также вреда, причиненного водным объектам), подлежащие зачислению в бюджет  муниицпального образования</t>
  </si>
  <si>
    <t>2 02 25513 05 0000 150</t>
  </si>
  <si>
    <t>Субсидии бюджетам муниципальных районов на развитие сети учреждений культурно-досугового типа</t>
  </si>
  <si>
    <t>Субсидии бюджетам муниципальных районов на техническое оснащение муниципальных музеев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</si>
  <si>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</si>
  <si>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</si>
  <si>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</si>
  <si>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</si>
  <si>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2 02 25590 05 0000 150</t>
  </si>
  <si>
    <t>Сумма                                      на 2021 год                                        Решение  от 15.12.2021 № 6-147 (первоначальный)</t>
  </si>
  <si>
    <t>Решение от 25.02.2022г.   №6-173</t>
  </si>
  <si>
    <t>Решение от 28.03.2022 г.  №6-176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</si>
  <si>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</si>
  <si>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</si>
  <si>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Решение от 14.07.2022 г.  №6-188</t>
  </si>
  <si>
    <t>1 13 00000 00 0000 000</t>
  </si>
  <si>
    <t>ДОХОДЫ ОТ ОКАЗАНИЯ ПЛАТНЫХ УСЛУГ 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</si>
  <si>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</si>
  <si>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</si>
  <si>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</si>
  <si>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</si>
  <si>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</si>
  <si>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</si>
  <si>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</si>
  <si>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</si>
  <si>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</si>
  <si>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</si>
  <si>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</si>
  <si>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</si>
  <si>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1 14 02050 05 0000 440</t>
  </si>
  <si>
    <t>Доходы от реализации имущества, находящегося в собственности муниципальных районов (за исключением  имущества муниципальных 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</si>
  <si>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</si>
  <si>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</si>
  <si>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2 02 49999 05 0000 150</t>
  </si>
  <si>
    <t>Прочие межбюджетные трансферты, передаваемые бюджетам муниципальных районов</t>
  </si>
  <si>
    <t>Решение от 28.09.2022 г.  №6-192</t>
  </si>
  <si>
    <t>Решение от 28.10.2022 г.  №6-197</t>
  </si>
  <si>
    <t>Решение от 30.11.2022 г.  №6-201</t>
  </si>
  <si>
    <t>Решение от 29.12.2022 г.  №6-212</t>
  </si>
  <si>
    <t>1 17 00000 00 0000 000</t>
  </si>
  <si>
    <t>1 17 05000 00 0000 180</t>
  </si>
  <si>
    <t>1 17 05050 05 0000 180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</si>
  <si>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</si>
  <si>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</si>
  <si>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</si>
  <si>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2 02 19999 05 0000 150</t>
  </si>
  <si>
    <t>Прочие дотации бюджетам муниципальных районов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</si>
  <si>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</si>
  <si>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общеобрзовательных организациях</t>
  </si>
  <si>
    <t>Сумма  на 2022 год (с учетом изменений)</t>
  </si>
  <si>
    <t>Решение от 29.04.2022 г.  №6-179</t>
  </si>
  <si>
    <t>Сведения о внесенных в течение 2022 года изменениях в Решение Унечского районного Совета народных депутатов №6-147 от 15.12.2021 года"О  бюджете Унечского муниципального района Брянской области на 2022 год и на плановый период 2023 и 2024 годов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</si>
  <si>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</si>
  <si>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</si>
  <si>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</si>
  <si>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2 02 25511 05 0000 150</t>
  </si>
  <si>
    <t>Субсидии бюджетам муниципальных районов на проведение комплексных кадастровых работ</t>
  </si>
  <si>
    <t>2 02 25597 05 0000 150</t>
  </si>
  <si>
    <t>Субсидии бюджетам муниципальных районов на реконструкцию и капитальный ремонт региональных и муниципальных музеев</t>
  </si>
  <si>
    <t>Субвенции бюджетам субъектов Российской Федерации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</si>
  <si>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</si>
  <si>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</si>
  <si>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r>
      <t xml:space="preserve"> </t>
    </r>
    <r>
      <rPr>
        <b/>
        <sz val="9"/>
        <color theme="1"/>
        <rFont val="Times New Roman"/>
        <family val="2"/>
        <charset val="204"/>
      </rPr>
      <t>1 08 00000 00 0000 000</t>
    </r>
  </si>
  <si>
    <r>
      <t xml:space="preserve"> </t>
    </r>
    <r>
      <rPr>
        <sz val="9"/>
        <color theme="1"/>
        <rFont val="Times New Roman"/>
        <family val="2"/>
        <charset val="204"/>
      </rPr>
      <t>1 11 05035 05 0000 120</t>
    </r>
  </si>
  <si>
    <t>Сумма                                      на 2023 год                                        Решение  от 16.12.2022 № 6-203 (первоначальный)</t>
  </si>
  <si>
    <t>Решение от 17.02.2023г.   №6-217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</si>
  <si>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</si>
  <si>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</si>
  <si>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</si>
  <si>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</si>
  <si>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</si>
  <si>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"Устройство спортивно-игровой площадки, расположенной г. Унеча, ул. Володарского, 113")</t>
  </si>
  <si>
    <t>1 17 00000 00 0000 150</t>
  </si>
  <si>
    <t>Решение от 28.04.2023 г.  №6-221</t>
  </si>
  <si>
    <t>Решение от 31.05.2023 г.  №6-228</t>
  </si>
  <si>
    <t>Решение от 29.08.2023 г.  №6-233</t>
  </si>
  <si>
    <t>2 02 49999 02 0000 151</t>
  </si>
  <si>
    <t>Прочие межбюджетные трансферты, передаваемые бюджетам субъектов Российской Федерации</t>
  </si>
  <si>
    <t>Решение от 14.09.2023 г.  №6-235</t>
  </si>
  <si>
    <t>Решение от 31.10.2023 г.  №6-236</t>
  </si>
  <si>
    <t>Решение от 27.12.2023 г.  №6-268</t>
  </si>
  <si>
    <t>1 14 06020 00 0000 430</t>
  </si>
  <si>
    <t>Доходы от продажи 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</si>
  <si>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1 14 06025 05 0000 430</t>
  </si>
  <si>
    <t>Доходы от продажи  земельных участков, находящихся  в  собственности муниципальных районов  (за исключением земельных участков муниципальных бюджетных и автономных учреждений)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</si>
  <si>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</si>
  <si>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</si>
  <si>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</si>
  <si>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</si>
  <si>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Сумма  на 2023 год (с учетом изменений)</t>
  </si>
  <si>
    <t xml:space="preserve">  Акцизы по подакцизным товарам (продукции), производимым на территории Российской Федерации</t>
  </si>
  <si>
    <t>1 03 02000 01 0000 110</t>
  </si>
  <si>
    <t>Сведения о внесенных в течение 2023 года изменениях в Решение Унечского районного Совета народных депутатов №6-203 от 16.12.2022 года"О  бюджете Унечского муниципального района Брянской области на 2023 год и на плановый период 2024 и 2025 годов</t>
  </si>
  <si>
    <t>Сумма                                      на 2024 год                                        Решение  от 15.12.2023 № 6-261 (первоначальный)</t>
  </si>
  <si>
    <t>Решение от 01.02.2024г.   №6-278</t>
  </si>
  <si>
    <t>Решение от 18.06.2024 г.  №6-292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</si>
  <si>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</si>
  <si>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</si>
  <si>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</si>
  <si>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Инициативные платежи, зачисляемые в бюджеты муниципальных районов (поступления средств на реализацию проекта "Благоустройство спортивно-игровой площадки, расположенной по адресу г. Унеча, ул. Володарского, 113")</t>
  </si>
  <si>
    <t>1 17 15030 05 0002 150</t>
  </si>
  <si>
    <t>Инициативные платежи, зачисляемые в бюджеты муниципальных районов (поступления средств на реализацию проекта "Устройство скейт-парка в городе Унеча")</t>
  </si>
  <si>
    <t>1 17 15030 05 0003 150</t>
  </si>
  <si>
    <t>Инициативные платежи, зачисляемые в бюджеты муниципальных районов (поступления средств на реализацию проекта "Устройство универсального спортивного корта по адресу г. Унеча, ул. Октябрьская, 26")</t>
  </si>
  <si>
    <t>2 02 27139 05 0000 150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</si>
  <si>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</si>
  <si>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2 07 00000 00 0000 000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</si>
  <si>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</si>
  <si>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</si>
  <si>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</si>
  <si>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Решение от 27.08.2024 г.  №6-300</t>
  </si>
  <si>
    <t>Решение от 29.11.2024 г.  №7-22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</si>
  <si>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</si>
  <si>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</si>
  <si>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Сумма  на 2024 год (с учетом изменений)</t>
  </si>
  <si>
    <t>Решение от 25.12.2024 г.  №7-30</t>
  </si>
  <si>
    <t>1 16 07010 05 0000 140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</si>
  <si>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 и автономных учреждений)</t>
  </si>
  <si>
    <t>Доходы от продажи земельных участков, государственная собственность на которые разграничена (за исключением  земельных участков бюджетных и автономных учреждений)</t>
  </si>
  <si>
    <t>Сведения о внесенных в течение 2024 года изменениях в Решение Унечского районного Совета народных депутатов №6-261 от 15.12.2024 года"О  бюджете Унечского муниципального района Брянской области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</si>
</sst>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sz val="9"/>
      <color rgb="FF000000"/>
      <name val="Times New Roman"/>
      <family val="2"/>
      <charset val="204"/>
    </font>
    <font>
      <b/>
      <sz val="9"/>
      <color theme="1"/>
      <name val="Times New Roman"/>
      <family val="2"/>
      <charset val="204"/>
    </font>
    <font>
      <b/>
      <sz val="9"/>
      <color rgb="FF000000"/>
      <name val="Times New Roman"/>
      <family val="2"/>
      <charset val="204"/>
    </font>
    <font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2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0">
    <xf numFmtId="0" fontId="0" fillId="0" borderId="0"/>
    <xf numFmtId="0" fontId="3" fillId="0" borderId="0" applyNumberForma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49" fontId="12" fillId="0" borderId="12">
      <alignment horizontal="center" vertical="top" shrinkToFit="1"/>
    </xf>
    <xf numFmtId="0" fontId="12" fillId="0" borderId="12">
      <alignment horizontal="left" vertical="top" wrapText="1"/>
    </xf>
    <xf numFmtId="4" fontId="8" fillId="0" borderId="13">
      <alignment horizontal="right"/>
    </xf>
    <xf numFmtId="0" fontId="8" fillId="0" borderId="14"/>
    <xf numFmtId="49" fontId="8" fillId="0" borderId="15">
      <alignment horizontal="center" vertical="center" wrapText="1"/>
    </xf>
    <xf numFmtId="0" fontId="8" fillId="0" borderId="16">
      <alignment horizontal="left" wrapText="1" indent="2"/>
    </xf>
  </cellStyleXfs>
  <cellXfs count="14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6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0" borderId="0" xfId="0" applyFont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" fontId="7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0" fontId="9" fillId="0" borderId="1" xfId="3" applyFont="1" applyBorder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49" fontId="9" fillId="0" borderId="4" xfId="2" applyFont="1" applyBorder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justify" wrapText="1"/>
    </xf>
    <xf numFmtId="0" fontId="4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vertical="top" wrapText="1"/>
    </xf>
    <xf numFmtId="0" fontId="2" fillId="0" borderId="1" xfId="1" applyFont="1" applyBorder="1" applyAlignment="1">
      <alignment horizontal="justify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wrapText="1"/>
    </xf>
    <xf numFmtId="0" fontId="10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justify" vertical="top" wrapText="1"/>
    </xf>
    <xf numFmtId="0" fontId="1" fillId="0" borderId="1" xfId="0" applyFont="1" applyBorder="1" applyAlignment="1">
      <alignment horizontal="left" vertical="center" wrapText="1"/>
    </xf>
    <xf numFmtId="0" fontId="11" fillId="0" borderId="11" xfId="1" applyFont="1" applyBorder="1" applyAlignment="1">
      <alignment horizontal="justify" vertical="top" wrapText="1"/>
    </xf>
    <xf numFmtId="0" fontId="11" fillId="0" borderId="1" xfId="1" applyFont="1" applyBorder="1" applyAlignment="1">
      <alignment horizontal="justify" vertical="top" wrapText="1"/>
    </xf>
    <xf numFmtId="0" fontId="10" fillId="0" borderId="1" xfId="1" applyFont="1" applyBorder="1" applyAlignment="1">
      <alignment horizontal="justify" vertical="top" wrapText="1"/>
    </xf>
    <xf numFmtId="0" fontId="6" fillId="0" borderId="3" xfId="0" applyFont="1" applyBorder="1" applyAlignment="1">
      <alignment horizontal="left" vertical="center" wrapText="1"/>
    </xf>
    <xf numFmtId="2" fontId="1" fillId="0" borderId="1" xfId="0" applyNumberFormat="1" applyFont="1" applyBorder="1"/>
    <xf numFmtId="4" fontId="0" fillId="0" borderId="0" xfId="0" applyNumberFormat="1"/>
    <xf numFmtId="0" fontId="2" fillId="0" borderId="1" xfId="0" applyFont="1" applyBorder="1"/>
    <xf numFmtId="4" fontId="0" fillId="0" borderId="1" xfId="0" applyNumberFormat="1" applyBorder="1"/>
    <xf numFmtId="4" fontId="10" fillId="0" borderId="1" xfId="0" applyNumberFormat="1" applyFont="1" applyBorder="1"/>
    <xf numFmtId="0" fontId="0" fillId="0" borderId="1" xfId="0" applyBorder="1" applyAlignment="1">
      <alignment wrapText="1"/>
    </xf>
    <xf numFmtId="0" fontId="16" fillId="0" borderId="0" xfId="0" applyFont="1"/>
    <xf numFmtId="0" fontId="17" fillId="0" borderId="1" xfId="3" applyFont="1" applyBorder="1">
      <alignment horizontal="center" vertical="center" wrapText="1"/>
    </xf>
    <xf numFmtId="0" fontId="18" fillId="0" borderId="1" xfId="0" applyFont="1" applyBorder="1" applyAlignment="1">
      <alignment horizontal="justify" wrapText="1"/>
    </xf>
    <xf numFmtId="0" fontId="16" fillId="0" borderId="1" xfId="0" applyFont="1" applyBorder="1" applyAlignment="1">
      <alignment horizontal="justify" wrapText="1"/>
    </xf>
    <xf numFmtId="0" fontId="16" fillId="0" borderId="1" xfId="1" applyFont="1" applyBorder="1" applyAlignment="1">
      <alignment horizontal="justify" wrapText="1"/>
    </xf>
    <xf numFmtId="0" fontId="16" fillId="0" borderId="1" xfId="1" applyFont="1" applyBorder="1" applyAlignment="1">
      <alignment horizontal="justify" vertical="top" wrapText="1"/>
    </xf>
    <xf numFmtId="0" fontId="18" fillId="0" borderId="1" xfId="1" applyFont="1" applyBorder="1" applyAlignment="1">
      <alignment horizontal="justify" wrapText="1"/>
    </xf>
    <xf numFmtId="0" fontId="19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wrapText="1"/>
    </xf>
    <xf numFmtId="0" fontId="20" fillId="2" borderId="1" xfId="5" applyFont="1" applyFill="1" applyBorder="1" applyAlignment="1" applyProtection="1">
      <alignment horizontal="left" wrapText="1"/>
      <protection locked="0"/>
    </xf>
    <xf numFmtId="49" fontId="17" fillId="0" borderId="4" xfId="2" applyFont="1" applyBorder="1">
      <alignment horizontal="center" vertical="center" wrapText="1"/>
    </xf>
    <xf numFmtId="0" fontId="18" fillId="0" borderId="1" xfId="0" applyFont="1" applyBorder="1" applyAlignment="1">
      <alignment wrapText="1"/>
    </xf>
    <xf numFmtId="4" fontId="18" fillId="0" borderId="1" xfId="0" applyNumberFormat="1" applyFont="1" applyBorder="1" applyAlignment="1">
      <alignment horizontal="right" wrapText="1"/>
    </xf>
    <xf numFmtId="0" fontId="16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horizontal="right" wrapText="1"/>
    </xf>
    <xf numFmtId="0" fontId="16" fillId="0" borderId="1" xfId="0" applyFont="1" applyBorder="1" applyAlignment="1">
      <alignment horizontal="left" wrapText="1"/>
    </xf>
    <xf numFmtId="4" fontId="19" fillId="0" borderId="1" xfId="0" applyNumberFormat="1" applyFont="1" applyBorder="1" applyAlignment="1">
      <alignment horizontal="right" wrapText="1"/>
    </xf>
    <xf numFmtId="4" fontId="17" fillId="0" borderId="1" xfId="0" applyNumberFormat="1" applyFont="1" applyBorder="1" applyAlignment="1">
      <alignment horizontal="right" wrapText="1"/>
    </xf>
    <xf numFmtId="0" fontId="20" fillId="2" borderId="1" xfId="0" applyFont="1" applyFill="1" applyBorder="1" applyAlignment="1">
      <alignment horizontal="left" wrapText="1"/>
    </xf>
    <xf numFmtId="4" fontId="20" fillId="0" borderId="1" xfId="0" applyNumberFormat="1" applyFont="1" applyBorder="1" applyAlignment="1">
      <alignment horizontal="right" wrapText="1"/>
    </xf>
    <xf numFmtId="49" fontId="20" fillId="2" borderId="1" xfId="4" applyFont="1" applyFill="1" applyBorder="1" applyAlignment="1" applyProtection="1">
      <alignment horizontal="left" wrapText="1" shrinkToFit="1"/>
      <protection locked="0"/>
    </xf>
    <xf numFmtId="0" fontId="19" fillId="0" borderId="1" xfId="0" applyFont="1" applyBorder="1" applyAlignment="1">
      <alignment horizontal="center" wrapText="1"/>
    </xf>
    <xf numFmtId="4" fontId="15" fillId="0" borderId="1" xfId="0" applyNumberFormat="1" applyFont="1" applyBorder="1"/>
    <xf numFmtId="0" fontId="16" fillId="0" borderId="8" xfId="0" applyFont="1" applyBorder="1" applyAlignment="1">
      <alignment vertical="top" wrapText="1"/>
    </xf>
    <xf numFmtId="0" fontId="16" fillId="0" borderId="8" xfId="0" applyFont="1" applyBorder="1" applyAlignment="1">
      <alignment wrapText="1"/>
    </xf>
    <xf numFmtId="4" fontId="16" fillId="0" borderId="8" xfId="0" applyNumberFormat="1" applyFont="1" applyBorder="1" applyAlignment="1">
      <alignment wrapText="1"/>
    </xf>
    <xf numFmtId="0" fontId="18" fillId="0" borderId="8" xfId="0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" fontId="9" fillId="0" borderId="15" xfId="8" applyNumberFormat="1" applyFont="1" applyAlignment="1">
      <alignment horizontal="center"/>
    </xf>
    <xf numFmtId="4" fontId="9" fillId="0" borderId="1" xfId="9" applyNumberFormat="1" applyFont="1" applyBorder="1" applyAlignment="1">
      <alignment horizontal="center" wrapText="1"/>
    </xf>
    <xf numFmtId="49" fontId="14" fillId="0" borderId="1" xfId="4" applyFont="1" applyBorder="1" applyAlignment="1">
      <alignment horizontal="left" vertical="top"/>
    </xf>
    <xf numFmtId="0" fontId="14" fillId="0" borderId="4" xfId="9" applyFont="1" applyBorder="1" applyAlignment="1">
      <alignment horizontal="left" vertical="top" wrapText="1"/>
    </xf>
    <xf numFmtId="4" fontId="9" fillId="0" borderId="17" xfId="8" applyNumberFormat="1" applyFont="1" applyBorder="1" applyAlignment="1">
      <alignment horizontal="center"/>
    </xf>
    <xf numFmtId="4" fontId="9" fillId="0" borderId="18" xfId="8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49" fontId="7" fillId="2" borderId="1" xfId="4" applyFont="1" applyFill="1" applyBorder="1" applyAlignment="1" applyProtection="1">
      <alignment horizontal="left" wrapText="1" shrinkToFit="1"/>
      <protection locked="0"/>
    </xf>
    <xf numFmtId="0" fontId="7" fillId="2" borderId="1" xfId="5" applyFont="1" applyFill="1" applyBorder="1" applyAlignment="1" applyProtection="1">
      <alignment horizontal="left" wrapText="1"/>
      <protection locked="0"/>
    </xf>
    <xf numFmtId="0" fontId="5" fillId="0" borderId="1" xfId="0" applyFont="1" applyBorder="1" applyAlignment="1">
      <alignment horizontal="center" wrapText="1"/>
    </xf>
    <xf numFmtId="0" fontId="2" fillId="0" borderId="1" xfId="1" applyFont="1" applyBorder="1" applyAlignment="1">
      <alignment horizontal="justify" vertical="top" wrapText="1"/>
    </xf>
    <xf numFmtId="0" fontId="10" fillId="0" borderId="0" xfId="0" applyFont="1"/>
    <xf numFmtId="4" fontId="1" fillId="0" borderId="0" xfId="0" applyNumberFormat="1" applyFont="1"/>
    <xf numFmtId="4" fontId="2" fillId="0" borderId="0" xfId="0" applyNumberFormat="1" applyFont="1"/>
    <xf numFmtId="49" fontId="21" fillId="2" borderId="1" xfId="4" applyFont="1" applyFill="1" applyBorder="1" applyAlignment="1" applyProtection="1">
      <alignment horizontal="left" wrapText="1" shrinkToFit="1"/>
      <protection locked="0"/>
    </xf>
    <xf numFmtId="0" fontId="21" fillId="2" borderId="1" xfId="5" applyFont="1" applyFill="1" applyBorder="1" applyAlignment="1" applyProtection="1">
      <alignment horizontal="left" wrapText="1"/>
      <protection locked="0"/>
    </xf>
    <xf numFmtId="4" fontId="1" fillId="0" borderId="0" xfId="0" applyNumberFormat="1" applyFont="1" applyAlignment="1">
      <alignment horizontal="right"/>
    </xf>
    <xf numFmtId="4" fontId="6" fillId="0" borderId="1" xfId="3" applyNumberFormat="1" applyFont="1" applyBorder="1">
      <alignment horizontal="center" vertical="center" wrapText="1"/>
    </xf>
    <xf numFmtId="0" fontId="9" fillId="0" borderId="0" xfId="3" applyFont="1" applyBorder="1">
      <alignment horizontal="center" vertical="center" wrapText="1"/>
    </xf>
    <xf numFmtId="0" fontId="0" fillId="0" borderId="0" xfId="0" applyAlignment="1">
      <alignment wrapText="1"/>
    </xf>
    <xf numFmtId="49" fontId="7" fillId="0" borderId="1" xfId="4" applyFont="1" applyBorder="1" applyAlignment="1" applyProtection="1">
      <alignment horizontal="left" wrapText="1" shrinkToFit="1"/>
      <protection locked="0"/>
    </xf>
    <xf numFmtId="4" fontId="10" fillId="0" borderId="0" xfId="0" applyNumberFormat="1" applyFont="1"/>
    <xf numFmtId="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2" fillId="0" borderId="1" xfId="3" applyFont="1" applyBorder="1">
      <alignment horizontal="center" vertical="center" wrapText="1"/>
    </xf>
    <xf numFmtId="4" fontId="23" fillId="0" borderId="0" xfId="0" applyNumberFormat="1" applyFont="1"/>
    <xf numFmtId="4" fontId="1" fillId="0" borderId="1" xfId="0" applyNumberFormat="1" applyFont="1" applyBorder="1"/>
    <xf numFmtId="4" fontId="2" fillId="0" borderId="1" xfId="0" applyNumberFormat="1" applyFont="1" applyBorder="1"/>
    <xf numFmtId="0" fontId="10" fillId="0" borderId="0" xfId="0" applyFont="1" applyAlignment="1">
      <alignment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0" fillId="0" borderId="0" xfId="0" applyAlignment="1">
      <alignment horizontal="justify" vertical="top"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4" fontId="1" fillId="0" borderId="8" xfId="0" applyNumberFormat="1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0" fillId="0" borderId="8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10">
    <cellStyle name="xl28" xfId="2" xr:uid="{00000000-0005-0000-0000-000000000000}"/>
    <cellStyle name="xl31" xfId="9" xr:uid="{00000000-0005-0000-0000-000001000000}"/>
    <cellStyle name="xl38" xfId="7" xr:uid="{00000000-0005-0000-0000-000002000000}"/>
    <cellStyle name="xl39" xfId="5" xr:uid="{00000000-0005-0000-0000-000003000000}"/>
    <cellStyle name="xl44" xfId="4" xr:uid="{00000000-0005-0000-0000-000004000000}"/>
    <cellStyle name="xl45" xfId="3" xr:uid="{00000000-0005-0000-0000-000005000000}"/>
    <cellStyle name="xl46" xfId="8" xr:uid="{00000000-0005-0000-0000-000006000000}"/>
    <cellStyle name="xl48" xfId="6" xr:uid="{00000000-0005-0000-0000-000007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8"/>
  <sheetViews>
    <sheetView zoomScale="66" zoomScaleNormal="66" workbookViewId="0">
      <selection activeCell="D124" sqref="D124"/>
    </sheetView>
  </sheetViews>
  <sheetFormatPr defaultRowHeight="15.75" x14ac:dyDescent="0.25"/>
  <cols>
    <col min="1" max="1" width="19.875" customWidth="1"/>
    <col min="2" max="2" width="40" customWidth="1"/>
    <col min="3" max="3" width="18.875" customWidth="1"/>
    <col min="4" max="4" width="13.25" customWidth="1"/>
    <col min="5" max="6" width="12.625" customWidth="1"/>
    <col min="7" max="7" width="13.75" customWidth="1"/>
    <col min="8" max="8" width="11.625" customWidth="1"/>
    <col min="9" max="9" width="11.75" customWidth="1"/>
    <col min="10" max="10" width="11.375" customWidth="1"/>
    <col min="11" max="11" width="16" customWidth="1"/>
    <col min="12" max="12" width="18.125" customWidth="1"/>
  </cols>
  <sheetData>
    <row r="1" spans="1:12" x14ac:dyDescent="0.25">
      <c r="C1" s="127"/>
      <c r="D1" s="127"/>
      <c r="E1" s="127"/>
      <c r="F1" s="37"/>
    </row>
    <row r="2" spans="1:12" ht="59.25" customHeight="1" x14ac:dyDescent="0.25">
      <c r="A2" s="131" t="s">
        <v>298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x14ac:dyDescent="0.25">
      <c r="E3" s="1" t="s">
        <v>0</v>
      </c>
      <c r="F3" s="1"/>
    </row>
    <row r="4" spans="1:12" ht="75" x14ac:dyDescent="0.25">
      <c r="A4" s="15" t="s">
        <v>1</v>
      </c>
      <c r="B4" s="12" t="s">
        <v>2</v>
      </c>
      <c r="C4" s="12" t="s">
        <v>256</v>
      </c>
      <c r="D4" s="12" t="s">
        <v>257</v>
      </c>
      <c r="E4" s="12" t="s">
        <v>258</v>
      </c>
      <c r="F4" s="12" t="s">
        <v>297</v>
      </c>
      <c r="G4" s="12" t="s">
        <v>261</v>
      </c>
      <c r="H4" s="12" t="s">
        <v>282</v>
      </c>
      <c r="I4" s="12" t="s">
        <v>283</v>
      </c>
      <c r="J4" s="12" t="s">
        <v>284</v>
      </c>
      <c r="K4" s="12" t="s">
        <v>285</v>
      </c>
      <c r="L4" s="48" t="s">
        <v>296</v>
      </c>
    </row>
    <row r="5" spans="1:12" ht="16.5" thickBot="1" x14ac:dyDescent="0.3">
      <c r="A5" s="16" t="s">
        <v>3</v>
      </c>
      <c r="B5" s="26" t="s">
        <v>4</v>
      </c>
      <c r="C5" s="27">
        <f>SUM(C6,C13,C22,C29,C34,C55,C66,C80,C83)</f>
        <v>218414000</v>
      </c>
      <c r="D5" s="27">
        <f>SUM(D6,D13,D22,D29,D34,D55,D66,D80,D83)</f>
        <v>0</v>
      </c>
      <c r="E5" s="27">
        <f>SUM(E6,E13,E22,E29,E34,E55,E66,E80,E83)</f>
        <v>0</v>
      </c>
      <c r="F5" s="27"/>
      <c r="G5" s="27">
        <f>SUM(G6,G13,G22,G29,G34,G55,G66,G80,G83,G62)</f>
        <v>4936000</v>
      </c>
      <c r="H5" s="27">
        <v>9810000</v>
      </c>
      <c r="I5" s="27">
        <f>SUM(I6,I13,I22,I29,I34,I55,I66,I80,I83)</f>
        <v>0</v>
      </c>
      <c r="J5" s="27">
        <f>SUM(J6,J13,J22,J29,J34,J55,J66,J80,J83)</f>
        <v>0</v>
      </c>
      <c r="K5" s="27">
        <f>SUM(K6,K13,K22,K29,K34,K55,K66,K80,K83,K121,K62)</f>
        <v>0</v>
      </c>
      <c r="L5" s="46">
        <f>C5+D5+E5+G5+H5+I5+J5+K5+F5</f>
        <v>233160000</v>
      </c>
    </row>
    <row r="6" spans="1:12" ht="16.5" thickBot="1" x14ac:dyDescent="0.3">
      <c r="A6" s="16" t="s">
        <v>5</v>
      </c>
      <c r="B6" s="26" t="s">
        <v>6</v>
      </c>
      <c r="C6" s="27">
        <f>SUM(C7)</f>
        <v>173912000</v>
      </c>
      <c r="D6" s="27">
        <f t="shared" ref="D6:K6" si="0">SUM(D7)</f>
        <v>0</v>
      </c>
      <c r="E6" s="27">
        <f t="shared" si="0"/>
        <v>0</v>
      </c>
      <c r="F6" s="27"/>
      <c r="G6" s="27">
        <f>SUM(G7)</f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27">
        <f t="shared" si="0"/>
        <v>0</v>
      </c>
      <c r="L6" s="46">
        <f t="shared" ref="L6:L69" si="1">C6+D6+E6+G6+H6+I6+J6+K6</f>
        <v>173912000</v>
      </c>
    </row>
    <row r="7" spans="1:12" ht="16.5" thickBot="1" x14ac:dyDescent="0.3">
      <c r="A7" s="17" t="s">
        <v>7</v>
      </c>
      <c r="B7" s="28" t="s">
        <v>8</v>
      </c>
      <c r="C7" s="11">
        <f>SUM(C8,C9,C10,C11,C12)</f>
        <v>173912000</v>
      </c>
      <c r="D7" s="11"/>
      <c r="E7" s="11"/>
      <c r="F7" s="11"/>
      <c r="G7" s="13"/>
      <c r="H7" s="13"/>
      <c r="I7" s="13"/>
      <c r="J7" s="13"/>
      <c r="K7" s="13">
        <f>K8+K9+K10+K11+K12</f>
        <v>0</v>
      </c>
      <c r="L7" s="46">
        <f t="shared" si="1"/>
        <v>173912000</v>
      </c>
    </row>
    <row r="8" spans="1:12" ht="78" thickBot="1" x14ac:dyDescent="0.3">
      <c r="A8" s="17" t="s">
        <v>9</v>
      </c>
      <c r="B8" s="28" t="s">
        <v>10</v>
      </c>
      <c r="C8" s="11">
        <v>170126000</v>
      </c>
      <c r="D8" s="11"/>
      <c r="E8" s="11"/>
      <c r="F8" s="11"/>
      <c r="G8" s="13"/>
      <c r="H8" s="13"/>
      <c r="I8" s="13"/>
      <c r="J8" s="13"/>
      <c r="K8" s="13">
        <v>-1968000</v>
      </c>
      <c r="L8" s="46">
        <f t="shared" si="1"/>
        <v>168158000</v>
      </c>
    </row>
    <row r="9" spans="1:12" ht="116.25" thickBot="1" x14ac:dyDescent="0.3">
      <c r="A9" s="17" t="s">
        <v>11</v>
      </c>
      <c r="B9" s="28" t="s">
        <v>12</v>
      </c>
      <c r="C9" s="11">
        <v>709000</v>
      </c>
      <c r="D9" s="11"/>
      <c r="E9" s="11"/>
      <c r="F9" s="11"/>
      <c r="G9" s="13"/>
      <c r="H9" s="13"/>
      <c r="I9" s="13"/>
      <c r="J9" s="13"/>
      <c r="K9" s="13">
        <v>795000</v>
      </c>
      <c r="L9" s="46">
        <f t="shared" si="1"/>
        <v>1504000</v>
      </c>
    </row>
    <row r="10" spans="1:12" ht="52.5" thickBot="1" x14ac:dyDescent="0.3">
      <c r="A10" s="17" t="s">
        <v>13</v>
      </c>
      <c r="B10" s="28" t="s">
        <v>14</v>
      </c>
      <c r="C10" s="11">
        <v>1738000</v>
      </c>
      <c r="D10" s="11"/>
      <c r="E10" s="11"/>
      <c r="F10" s="11"/>
      <c r="G10" s="13"/>
      <c r="H10" s="13"/>
      <c r="I10" s="13"/>
      <c r="J10" s="13"/>
      <c r="K10" s="13">
        <v>236000</v>
      </c>
      <c r="L10" s="46">
        <f t="shared" si="1"/>
        <v>1974000</v>
      </c>
    </row>
    <row r="11" spans="1:12" ht="90.75" thickBot="1" x14ac:dyDescent="0.3">
      <c r="A11" s="18" t="s">
        <v>210</v>
      </c>
      <c r="B11" s="28" t="s">
        <v>15</v>
      </c>
      <c r="C11" s="11">
        <v>122000</v>
      </c>
      <c r="D11" s="11"/>
      <c r="E11" s="11"/>
      <c r="F11" s="11"/>
      <c r="G11" s="13"/>
      <c r="H11" s="13"/>
      <c r="I11" s="13"/>
      <c r="J11" s="13"/>
      <c r="K11" s="13">
        <v>132000</v>
      </c>
      <c r="L11" s="46">
        <f t="shared" si="1"/>
        <v>254000</v>
      </c>
    </row>
    <row r="12" spans="1:12" ht="90.75" thickBot="1" x14ac:dyDescent="0.3">
      <c r="A12" s="19" t="s">
        <v>214</v>
      </c>
      <c r="B12" s="28" t="s">
        <v>211</v>
      </c>
      <c r="C12" s="11">
        <v>1217000</v>
      </c>
      <c r="D12" s="11"/>
      <c r="E12" s="11"/>
      <c r="F12" s="11"/>
      <c r="G12" s="13"/>
      <c r="H12" s="13"/>
      <c r="I12" s="13"/>
      <c r="J12" s="13"/>
      <c r="K12" s="13">
        <v>805000</v>
      </c>
      <c r="L12" s="46">
        <f t="shared" si="1"/>
        <v>2022000</v>
      </c>
    </row>
    <row r="13" spans="1:12" ht="39.75" thickBot="1" x14ac:dyDescent="0.3">
      <c r="A13" s="16" t="s">
        <v>16</v>
      </c>
      <c r="B13" s="26" t="s">
        <v>17</v>
      </c>
      <c r="C13" s="27">
        <f>SUM(C14,C16,C18,C20)</f>
        <v>13640000</v>
      </c>
      <c r="D13" s="27">
        <f t="shared" ref="D13:J13" si="2">SUM(D14,D16,D18,D20)</f>
        <v>0</v>
      </c>
      <c r="E13" s="27">
        <f t="shared" si="2"/>
        <v>0</v>
      </c>
      <c r="F13" s="27"/>
      <c r="G13" s="27">
        <f t="shared" si="2"/>
        <v>0</v>
      </c>
      <c r="H13" s="27">
        <f t="shared" si="2"/>
        <v>0</v>
      </c>
      <c r="I13" s="27">
        <f t="shared" si="2"/>
        <v>0</v>
      </c>
      <c r="J13" s="27">
        <f t="shared" si="2"/>
        <v>0</v>
      </c>
      <c r="K13" s="27">
        <f t="shared" ref="K13" si="3">SUM(K14,K16,K18,K20)</f>
        <v>1694000</v>
      </c>
      <c r="L13" s="46">
        <f t="shared" si="1"/>
        <v>15334000</v>
      </c>
    </row>
    <row r="14" spans="1:12" ht="78" thickBot="1" x14ac:dyDescent="0.3">
      <c r="A14" s="17" t="s">
        <v>18</v>
      </c>
      <c r="B14" s="28" t="s">
        <v>19</v>
      </c>
      <c r="C14" s="11">
        <f>C15</f>
        <v>6167000</v>
      </c>
      <c r="D14" s="11"/>
      <c r="E14" s="11"/>
      <c r="F14" s="11"/>
      <c r="G14" s="13"/>
      <c r="H14" s="13"/>
      <c r="I14" s="13"/>
      <c r="J14" s="13"/>
      <c r="K14" s="13">
        <v>1533000</v>
      </c>
      <c r="L14" s="46">
        <f t="shared" si="1"/>
        <v>7700000</v>
      </c>
    </row>
    <row r="15" spans="1:12" ht="116.25" thickBot="1" x14ac:dyDescent="0.3">
      <c r="A15" s="17" t="s">
        <v>20</v>
      </c>
      <c r="B15" s="28" t="s">
        <v>215</v>
      </c>
      <c r="C15" s="11">
        <v>6167000</v>
      </c>
      <c r="D15" s="11"/>
      <c r="E15" s="11"/>
      <c r="F15" s="11"/>
      <c r="G15" s="13"/>
      <c r="H15" s="13"/>
      <c r="I15" s="13"/>
      <c r="J15" s="13"/>
      <c r="K15" s="13">
        <v>1533000</v>
      </c>
      <c r="L15" s="46">
        <f t="shared" si="1"/>
        <v>7700000</v>
      </c>
    </row>
    <row r="16" spans="1:12" ht="90.75" thickBot="1" x14ac:dyDescent="0.3">
      <c r="A16" s="17" t="s">
        <v>21</v>
      </c>
      <c r="B16" s="28" t="s">
        <v>22</v>
      </c>
      <c r="C16" s="11">
        <f>C17</f>
        <v>34000</v>
      </c>
      <c r="D16" s="11"/>
      <c r="E16" s="11"/>
      <c r="F16" s="11"/>
      <c r="G16" s="13"/>
      <c r="H16" s="13"/>
      <c r="I16" s="13"/>
      <c r="J16" s="13"/>
      <c r="K16" s="13"/>
      <c r="L16" s="46">
        <f t="shared" si="1"/>
        <v>34000</v>
      </c>
    </row>
    <row r="17" spans="1:12" ht="129" thickBot="1" x14ac:dyDescent="0.3">
      <c r="A17" s="17" t="s">
        <v>23</v>
      </c>
      <c r="B17" s="28" t="s">
        <v>218</v>
      </c>
      <c r="C17" s="11">
        <v>34000</v>
      </c>
      <c r="D17" s="11"/>
      <c r="E17" s="11"/>
      <c r="F17" s="11"/>
      <c r="G17" s="13"/>
      <c r="H17" s="13"/>
      <c r="I17" s="13"/>
      <c r="J17" s="13"/>
      <c r="K17" s="13"/>
      <c r="L17" s="46">
        <f t="shared" si="1"/>
        <v>34000</v>
      </c>
    </row>
    <row r="18" spans="1:12" ht="78" thickBot="1" x14ac:dyDescent="0.3">
      <c r="A18" s="17" t="s">
        <v>24</v>
      </c>
      <c r="B18" s="28" t="s">
        <v>25</v>
      </c>
      <c r="C18" s="11">
        <f>C19</f>
        <v>8212000</v>
      </c>
      <c r="D18" s="11"/>
      <c r="E18" s="11"/>
      <c r="F18" s="11"/>
      <c r="G18" s="13"/>
      <c r="H18" s="13"/>
      <c r="I18" s="13"/>
      <c r="J18" s="13"/>
      <c r="K18" s="13">
        <f>K19</f>
        <v>288000</v>
      </c>
      <c r="L18" s="46">
        <f t="shared" si="1"/>
        <v>8500000</v>
      </c>
    </row>
    <row r="19" spans="1:12" ht="116.25" thickBot="1" x14ac:dyDescent="0.3">
      <c r="A19" s="17" t="s">
        <v>26</v>
      </c>
      <c r="B19" s="28" t="s">
        <v>216</v>
      </c>
      <c r="C19" s="11">
        <v>8212000</v>
      </c>
      <c r="D19" s="11"/>
      <c r="E19" s="11"/>
      <c r="F19" s="11"/>
      <c r="G19" s="13"/>
      <c r="H19" s="13"/>
      <c r="I19" s="13"/>
      <c r="J19" s="13"/>
      <c r="K19" s="13">
        <v>288000</v>
      </c>
      <c r="L19" s="46">
        <f t="shared" si="1"/>
        <v>8500000</v>
      </c>
    </row>
    <row r="20" spans="1:12" ht="78" thickBot="1" x14ac:dyDescent="0.3">
      <c r="A20" s="17" t="s">
        <v>27</v>
      </c>
      <c r="B20" s="28" t="s">
        <v>28</v>
      </c>
      <c r="C20" s="11">
        <f>C21</f>
        <v>-773000</v>
      </c>
      <c r="D20" s="11"/>
      <c r="E20" s="11"/>
      <c r="F20" s="11"/>
      <c r="G20" s="13"/>
      <c r="H20" s="13"/>
      <c r="I20" s="13"/>
      <c r="J20" s="13"/>
      <c r="K20" s="13">
        <f>K21</f>
        <v>-127000</v>
      </c>
      <c r="L20" s="46">
        <f t="shared" si="1"/>
        <v>-900000</v>
      </c>
    </row>
    <row r="21" spans="1:12" ht="116.25" thickBot="1" x14ac:dyDescent="0.3">
      <c r="A21" s="17" t="s">
        <v>29</v>
      </c>
      <c r="B21" s="28" t="s">
        <v>217</v>
      </c>
      <c r="C21" s="11">
        <v>-773000</v>
      </c>
      <c r="D21" s="11"/>
      <c r="E21" s="11"/>
      <c r="F21" s="11"/>
      <c r="G21" s="13"/>
      <c r="H21" s="13"/>
      <c r="I21" s="13"/>
      <c r="J21" s="13"/>
      <c r="K21" s="13">
        <v>-127000</v>
      </c>
      <c r="L21" s="46">
        <f t="shared" si="1"/>
        <v>-900000</v>
      </c>
    </row>
    <row r="22" spans="1:12" ht="16.5" thickBot="1" x14ac:dyDescent="0.3">
      <c r="A22" s="16" t="s">
        <v>30</v>
      </c>
      <c r="B22" s="26" t="s">
        <v>31</v>
      </c>
      <c r="C22" s="27">
        <f>SUM(C23,C25,C27)</f>
        <v>12564000</v>
      </c>
      <c r="D22" s="27"/>
      <c r="E22" s="27"/>
      <c r="F22" s="27"/>
      <c r="G22" s="35">
        <v>551000</v>
      </c>
      <c r="H22" s="35"/>
      <c r="I22" s="35"/>
      <c r="J22" s="35"/>
      <c r="K22" s="47">
        <f>K23+K25+K27</f>
        <v>-1923000</v>
      </c>
      <c r="L22" s="46">
        <f t="shared" si="1"/>
        <v>11192000</v>
      </c>
    </row>
    <row r="23" spans="1:12" ht="27" thickBot="1" x14ac:dyDescent="0.3">
      <c r="A23" s="17" t="s">
        <v>32</v>
      </c>
      <c r="B23" s="28" t="s">
        <v>33</v>
      </c>
      <c r="C23" s="11">
        <f>C24</f>
        <v>23000</v>
      </c>
      <c r="D23" s="11"/>
      <c r="E23" s="11"/>
      <c r="F23" s="11"/>
      <c r="G23" s="13"/>
      <c r="H23" s="13"/>
      <c r="I23" s="13"/>
      <c r="J23" s="13"/>
      <c r="K23" s="13">
        <f>K24</f>
        <v>-23000</v>
      </c>
      <c r="L23" s="46">
        <f t="shared" si="1"/>
        <v>0</v>
      </c>
    </row>
    <row r="24" spans="1:12" ht="27" thickBot="1" x14ac:dyDescent="0.3">
      <c r="A24" s="17" t="s">
        <v>34</v>
      </c>
      <c r="B24" s="28" t="s">
        <v>33</v>
      </c>
      <c r="C24" s="11">
        <v>23000</v>
      </c>
      <c r="D24" s="11"/>
      <c r="E24" s="11"/>
      <c r="F24" s="11"/>
      <c r="G24" s="13"/>
      <c r="H24" s="13"/>
      <c r="I24" s="13"/>
      <c r="J24" s="13"/>
      <c r="K24" s="13">
        <v>-23000</v>
      </c>
      <c r="L24" s="46">
        <f t="shared" si="1"/>
        <v>0</v>
      </c>
    </row>
    <row r="25" spans="1:12" ht="16.5" thickBot="1" x14ac:dyDescent="0.3">
      <c r="A25" s="17" t="s">
        <v>35</v>
      </c>
      <c r="B25" s="28" t="s">
        <v>36</v>
      </c>
      <c r="C25" s="11">
        <f>C26</f>
        <v>247000</v>
      </c>
      <c r="D25" s="11"/>
      <c r="E25" s="11"/>
      <c r="F25" s="11"/>
      <c r="G25" s="13"/>
      <c r="H25" s="13"/>
      <c r="I25" s="13"/>
      <c r="J25" s="13"/>
      <c r="K25" s="13">
        <f>K26</f>
        <v>203000</v>
      </c>
      <c r="L25" s="46">
        <f t="shared" si="1"/>
        <v>450000</v>
      </c>
    </row>
    <row r="26" spans="1:12" ht="16.5" thickBot="1" x14ac:dyDescent="0.3">
      <c r="A26" s="17" t="s">
        <v>37</v>
      </c>
      <c r="B26" s="28" t="s">
        <v>36</v>
      </c>
      <c r="C26" s="11">
        <v>247000</v>
      </c>
      <c r="D26" s="11"/>
      <c r="E26" s="11"/>
      <c r="F26" s="11"/>
      <c r="G26" s="13">
        <v>551000</v>
      </c>
      <c r="H26" s="13"/>
      <c r="I26" s="13"/>
      <c r="J26" s="13"/>
      <c r="K26" s="13">
        <v>203000</v>
      </c>
      <c r="L26" s="46">
        <f t="shared" si="1"/>
        <v>1001000</v>
      </c>
    </row>
    <row r="27" spans="1:12" ht="27" thickBot="1" x14ac:dyDescent="0.3">
      <c r="A27" s="17" t="s">
        <v>38</v>
      </c>
      <c r="B27" s="28" t="s">
        <v>39</v>
      </c>
      <c r="C27" s="11">
        <f>C28</f>
        <v>12294000</v>
      </c>
      <c r="D27" s="11"/>
      <c r="E27" s="11"/>
      <c r="F27" s="11"/>
      <c r="G27" s="13"/>
      <c r="H27" s="13"/>
      <c r="I27" s="13"/>
      <c r="J27" s="13"/>
      <c r="K27" s="13">
        <f>K28</f>
        <v>-2103000</v>
      </c>
      <c r="L27" s="46">
        <f t="shared" si="1"/>
        <v>10191000</v>
      </c>
    </row>
    <row r="28" spans="1:12" ht="39.75" thickBot="1" x14ac:dyDescent="0.3">
      <c r="A28" s="17" t="s">
        <v>40</v>
      </c>
      <c r="B28" s="28" t="s">
        <v>41</v>
      </c>
      <c r="C28" s="11">
        <v>12294000</v>
      </c>
      <c r="D28" s="11"/>
      <c r="E28" s="11"/>
      <c r="F28" s="11"/>
      <c r="G28" s="13"/>
      <c r="H28" s="13"/>
      <c r="I28" s="13"/>
      <c r="J28" s="13"/>
      <c r="K28" s="13">
        <v>-2103000</v>
      </c>
      <c r="L28" s="46">
        <f t="shared" si="1"/>
        <v>10191000</v>
      </c>
    </row>
    <row r="29" spans="1:12" ht="16.5" thickBot="1" x14ac:dyDescent="0.3">
      <c r="A29" s="17" t="s">
        <v>42</v>
      </c>
      <c r="B29" s="26" t="s">
        <v>43</v>
      </c>
      <c r="C29" s="27">
        <f>SUM(C30,C32)</f>
        <v>2429000</v>
      </c>
      <c r="D29" s="27"/>
      <c r="E29" s="27"/>
      <c r="F29" s="27"/>
      <c r="G29" s="35"/>
      <c r="H29" s="35"/>
      <c r="I29" s="35"/>
      <c r="J29" s="35"/>
      <c r="K29" s="35">
        <f>K30+K32</f>
        <v>101000</v>
      </c>
      <c r="L29" s="46">
        <f t="shared" si="1"/>
        <v>2530000</v>
      </c>
    </row>
    <row r="30" spans="1:12" ht="39.75" thickBot="1" x14ac:dyDescent="0.3">
      <c r="A30" s="17" t="s">
        <v>44</v>
      </c>
      <c r="B30" s="28" t="s">
        <v>45</v>
      </c>
      <c r="C30" s="11">
        <f>C31</f>
        <v>2394000</v>
      </c>
      <c r="D30" s="11"/>
      <c r="E30" s="11"/>
      <c r="F30" s="11"/>
      <c r="G30" s="13"/>
      <c r="H30" s="13"/>
      <c r="I30" s="13"/>
      <c r="J30" s="13"/>
      <c r="K30" s="13">
        <f>K31</f>
        <v>116000</v>
      </c>
      <c r="L30" s="46">
        <f t="shared" si="1"/>
        <v>2510000</v>
      </c>
    </row>
    <row r="31" spans="1:12" ht="52.5" thickBot="1" x14ac:dyDescent="0.3">
      <c r="A31" s="17" t="s">
        <v>46</v>
      </c>
      <c r="B31" s="28" t="s">
        <v>47</v>
      </c>
      <c r="C31" s="11">
        <v>2394000</v>
      </c>
      <c r="D31" s="11"/>
      <c r="E31" s="11"/>
      <c r="F31" s="11"/>
      <c r="G31" s="13"/>
      <c r="H31" s="13"/>
      <c r="I31" s="13"/>
      <c r="J31" s="13"/>
      <c r="K31" s="13">
        <v>116000</v>
      </c>
      <c r="L31" s="46">
        <f t="shared" si="1"/>
        <v>2510000</v>
      </c>
    </row>
    <row r="32" spans="1:12" ht="39.75" thickBot="1" x14ac:dyDescent="0.3">
      <c r="A32" s="17" t="s">
        <v>48</v>
      </c>
      <c r="B32" s="28" t="s">
        <v>49</v>
      </c>
      <c r="C32" s="11">
        <f>C33</f>
        <v>35000</v>
      </c>
      <c r="D32" s="11"/>
      <c r="E32" s="11"/>
      <c r="F32" s="11"/>
      <c r="G32" s="13"/>
      <c r="H32" s="13"/>
      <c r="I32" s="13"/>
      <c r="J32" s="13"/>
      <c r="K32" s="13">
        <f>K33</f>
        <v>-15000</v>
      </c>
      <c r="L32" s="46">
        <f t="shared" si="1"/>
        <v>20000</v>
      </c>
    </row>
    <row r="33" spans="1:12" ht="27" thickBot="1" x14ac:dyDescent="0.3">
      <c r="A33" s="17" t="s">
        <v>50</v>
      </c>
      <c r="B33" s="28" t="s">
        <v>51</v>
      </c>
      <c r="C33" s="11">
        <v>35000</v>
      </c>
      <c r="D33" s="11"/>
      <c r="E33" s="11"/>
      <c r="F33" s="11"/>
      <c r="G33" s="13"/>
      <c r="H33" s="13"/>
      <c r="I33" s="13"/>
      <c r="J33" s="13"/>
      <c r="K33" s="13">
        <v>-15000</v>
      </c>
      <c r="L33" s="46">
        <f t="shared" si="1"/>
        <v>20000</v>
      </c>
    </row>
    <row r="34" spans="1:12" ht="39.75" thickBot="1" x14ac:dyDescent="0.3">
      <c r="A34" s="16" t="s">
        <v>52</v>
      </c>
      <c r="B34" s="26" t="s">
        <v>53</v>
      </c>
      <c r="C34" s="27">
        <f>SUM(C35,C37,C49,C52)</f>
        <v>8341000</v>
      </c>
      <c r="D34" s="27">
        <f t="shared" ref="D34:J34" si="4">SUM(D35,D37,D49,D52)</f>
        <v>0</v>
      </c>
      <c r="E34" s="27">
        <f t="shared" si="4"/>
        <v>0</v>
      </c>
      <c r="F34" s="27"/>
      <c r="G34" s="27">
        <f t="shared" si="4"/>
        <v>0</v>
      </c>
      <c r="H34" s="27">
        <f t="shared" si="4"/>
        <v>0</v>
      </c>
      <c r="I34" s="27">
        <f t="shared" si="4"/>
        <v>0</v>
      </c>
      <c r="J34" s="27">
        <f t="shared" si="4"/>
        <v>0</v>
      </c>
      <c r="K34" s="27">
        <f t="shared" ref="K34" si="5">SUM(K35,K37,K49,K52)</f>
        <v>410000</v>
      </c>
      <c r="L34" s="46">
        <f t="shared" si="1"/>
        <v>8751000</v>
      </c>
    </row>
    <row r="35" spans="1:12" ht="78" thickBot="1" x14ac:dyDescent="0.3">
      <c r="A35" s="17" t="s">
        <v>54</v>
      </c>
      <c r="B35" s="28" t="s">
        <v>55</v>
      </c>
      <c r="C35" s="11">
        <f>C36</f>
        <v>1000</v>
      </c>
      <c r="D35" s="11"/>
      <c r="E35" s="11"/>
      <c r="F35" s="11"/>
      <c r="G35" s="13"/>
      <c r="H35" s="13"/>
      <c r="I35" s="13"/>
      <c r="J35" s="13"/>
      <c r="K35" s="13">
        <f>K36</f>
        <v>2000</v>
      </c>
      <c r="L35" s="46">
        <f t="shared" si="1"/>
        <v>3000</v>
      </c>
    </row>
    <row r="36" spans="1:12" ht="52.5" thickBot="1" x14ac:dyDescent="0.3">
      <c r="A36" s="17" t="s">
        <v>56</v>
      </c>
      <c r="B36" s="28" t="s">
        <v>57</v>
      </c>
      <c r="C36" s="11">
        <v>1000</v>
      </c>
      <c r="D36" s="11"/>
      <c r="E36" s="11"/>
      <c r="F36" s="11"/>
      <c r="G36" s="13"/>
      <c r="H36" s="13"/>
      <c r="I36" s="13"/>
      <c r="J36" s="13"/>
      <c r="K36" s="13">
        <v>2000</v>
      </c>
      <c r="L36" s="46">
        <f t="shared" si="1"/>
        <v>3000</v>
      </c>
    </row>
    <row r="37" spans="1:12" ht="90.75" thickBot="1" x14ac:dyDescent="0.3">
      <c r="A37" s="17" t="s">
        <v>58</v>
      </c>
      <c r="B37" s="28" t="s">
        <v>59</v>
      </c>
      <c r="C37" s="11">
        <f>SUM(C38,C41,C43)</f>
        <v>8029000</v>
      </c>
      <c r="D37" s="11"/>
      <c r="E37" s="11"/>
      <c r="F37" s="11"/>
      <c r="G37" s="13"/>
      <c r="H37" s="13"/>
      <c r="I37" s="13"/>
      <c r="J37" s="13"/>
      <c r="K37" s="13">
        <v>394000</v>
      </c>
      <c r="L37" s="46">
        <f t="shared" si="1"/>
        <v>8423000</v>
      </c>
    </row>
    <row r="38" spans="1:12" ht="65.25" thickBot="1" x14ac:dyDescent="0.3">
      <c r="A38" s="17" t="s">
        <v>60</v>
      </c>
      <c r="B38" s="28" t="s">
        <v>61</v>
      </c>
      <c r="C38" s="11">
        <f>SUM(C39,C40)</f>
        <v>4797000</v>
      </c>
      <c r="D38" s="11"/>
      <c r="E38" s="11"/>
      <c r="F38" s="11"/>
      <c r="G38" s="13"/>
      <c r="H38" s="13"/>
      <c r="I38" s="13"/>
      <c r="J38" s="13"/>
      <c r="K38" s="13">
        <v>-77000</v>
      </c>
      <c r="L38" s="46">
        <f t="shared" si="1"/>
        <v>4720000</v>
      </c>
    </row>
    <row r="39" spans="1:12" ht="90.75" thickBot="1" x14ac:dyDescent="0.3">
      <c r="A39" s="17" t="s">
        <v>62</v>
      </c>
      <c r="B39" s="28" t="s">
        <v>219</v>
      </c>
      <c r="C39" s="11">
        <v>3826000</v>
      </c>
      <c r="D39" s="11"/>
      <c r="E39" s="11"/>
      <c r="F39" s="11"/>
      <c r="G39" s="13"/>
      <c r="H39" s="13"/>
      <c r="I39" s="13"/>
      <c r="J39" s="13"/>
      <c r="K39" s="13">
        <v>-226000</v>
      </c>
      <c r="L39" s="46">
        <f t="shared" si="1"/>
        <v>3600000</v>
      </c>
    </row>
    <row r="40" spans="1:12" ht="78" thickBot="1" x14ac:dyDescent="0.3">
      <c r="A40" s="17" t="s">
        <v>63</v>
      </c>
      <c r="B40" s="28" t="s">
        <v>64</v>
      </c>
      <c r="C40" s="11">
        <v>971000</v>
      </c>
      <c r="D40" s="11"/>
      <c r="E40" s="11"/>
      <c r="F40" s="11"/>
      <c r="G40" s="13"/>
      <c r="H40" s="13"/>
      <c r="I40" s="13"/>
      <c r="J40" s="13"/>
      <c r="K40" s="13">
        <v>149000</v>
      </c>
      <c r="L40" s="46">
        <f t="shared" si="1"/>
        <v>1120000</v>
      </c>
    </row>
    <row r="41" spans="1:12" ht="78" thickBot="1" x14ac:dyDescent="0.3">
      <c r="A41" s="17" t="s">
        <v>65</v>
      </c>
      <c r="B41" s="28" t="s">
        <v>66</v>
      </c>
      <c r="C41" s="11">
        <f>C42</f>
        <v>185000</v>
      </c>
      <c r="D41" s="11"/>
      <c r="E41" s="11"/>
      <c r="F41" s="11"/>
      <c r="G41" s="13"/>
      <c r="H41" s="13"/>
      <c r="I41" s="13"/>
      <c r="J41" s="13"/>
      <c r="K41" s="13">
        <f>K42</f>
        <v>-137000</v>
      </c>
      <c r="L41" s="46">
        <f t="shared" si="1"/>
        <v>48000</v>
      </c>
    </row>
    <row r="42" spans="1:12" ht="78" thickBot="1" x14ac:dyDescent="0.3">
      <c r="A42" s="17" t="s">
        <v>67</v>
      </c>
      <c r="B42" s="28" t="s">
        <v>68</v>
      </c>
      <c r="C42" s="11">
        <v>185000</v>
      </c>
      <c r="D42" s="11"/>
      <c r="E42" s="11"/>
      <c r="F42" s="11"/>
      <c r="G42" s="13"/>
      <c r="H42" s="13"/>
      <c r="I42" s="13"/>
      <c r="J42" s="13"/>
      <c r="K42" s="13">
        <v>-137000</v>
      </c>
      <c r="L42" s="46">
        <f t="shared" si="1"/>
        <v>48000</v>
      </c>
    </row>
    <row r="43" spans="1:12" x14ac:dyDescent="0.25">
      <c r="A43" s="128" t="s">
        <v>69</v>
      </c>
      <c r="B43" s="125" t="s">
        <v>220</v>
      </c>
      <c r="C43" s="126">
        <f>C46</f>
        <v>3047000</v>
      </c>
      <c r="D43" s="126"/>
      <c r="E43" s="126"/>
      <c r="F43" s="135"/>
      <c r="G43" s="132"/>
      <c r="H43" s="132"/>
      <c r="I43" s="132"/>
      <c r="J43" s="132"/>
      <c r="K43" s="132">
        <f>K46</f>
        <v>608000</v>
      </c>
      <c r="L43" s="138">
        <f t="shared" si="1"/>
        <v>3655000</v>
      </c>
    </row>
    <row r="44" spans="1:12" x14ac:dyDescent="0.25">
      <c r="A44" s="129"/>
      <c r="B44" s="125"/>
      <c r="C44" s="126"/>
      <c r="D44" s="126"/>
      <c r="E44" s="126"/>
      <c r="F44" s="136"/>
      <c r="G44" s="133"/>
      <c r="H44" s="133"/>
      <c r="I44" s="133"/>
      <c r="J44" s="133"/>
      <c r="K44" s="133"/>
      <c r="L44" s="139"/>
    </row>
    <row r="45" spans="1:12" ht="16.5" thickBot="1" x14ac:dyDescent="0.3">
      <c r="A45" s="130"/>
      <c r="B45" s="125"/>
      <c r="C45" s="126"/>
      <c r="D45" s="126"/>
      <c r="E45" s="126"/>
      <c r="F45" s="137"/>
      <c r="G45" s="134"/>
      <c r="H45" s="134"/>
      <c r="I45" s="134"/>
      <c r="J45" s="134"/>
      <c r="K45" s="134"/>
      <c r="L45" s="140"/>
    </row>
    <row r="46" spans="1:12" x14ac:dyDescent="0.25">
      <c r="A46" s="122" t="s">
        <v>70</v>
      </c>
      <c r="B46" s="125" t="s">
        <v>71</v>
      </c>
      <c r="C46" s="126">
        <v>3047000</v>
      </c>
      <c r="D46" s="126"/>
      <c r="E46" s="126"/>
      <c r="F46" s="135"/>
      <c r="G46" s="132"/>
      <c r="H46" s="132"/>
      <c r="I46" s="132"/>
      <c r="J46" s="132"/>
      <c r="K46" s="132">
        <v>608000</v>
      </c>
      <c r="L46" s="138">
        <f t="shared" si="1"/>
        <v>3655000</v>
      </c>
    </row>
    <row r="47" spans="1:12" x14ac:dyDescent="0.25">
      <c r="A47" s="123"/>
      <c r="B47" s="125"/>
      <c r="C47" s="126"/>
      <c r="D47" s="126"/>
      <c r="E47" s="126"/>
      <c r="F47" s="136"/>
      <c r="G47" s="133"/>
      <c r="H47" s="133"/>
      <c r="I47" s="133"/>
      <c r="J47" s="133"/>
      <c r="K47" s="133"/>
      <c r="L47" s="139"/>
    </row>
    <row r="48" spans="1:12" ht="16.5" thickBot="1" x14ac:dyDescent="0.3">
      <c r="A48" s="124"/>
      <c r="B48" s="125"/>
      <c r="C48" s="126"/>
      <c r="D48" s="126"/>
      <c r="E48" s="126"/>
      <c r="F48" s="137"/>
      <c r="G48" s="134"/>
      <c r="H48" s="134"/>
      <c r="I48" s="134"/>
      <c r="J48" s="134"/>
      <c r="K48" s="134"/>
      <c r="L48" s="140"/>
    </row>
    <row r="49" spans="1:12" ht="27" thickBot="1" x14ac:dyDescent="0.3">
      <c r="A49" s="17" t="s">
        <v>183</v>
      </c>
      <c r="B49" s="28" t="s">
        <v>184</v>
      </c>
      <c r="C49" s="11">
        <f t="shared" ref="C49:C50" si="6">C50</f>
        <v>190000</v>
      </c>
      <c r="D49" s="11"/>
      <c r="E49" s="11"/>
      <c r="F49" s="11"/>
      <c r="G49" s="13"/>
      <c r="H49" s="13"/>
      <c r="I49" s="13"/>
      <c r="J49" s="13"/>
      <c r="K49" s="13">
        <f>K50</f>
        <v>-29000</v>
      </c>
      <c r="L49" s="46">
        <f t="shared" si="1"/>
        <v>161000</v>
      </c>
    </row>
    <row r="50" spans="1:12" ht="52.5" thickBot="1" x14ac:dyDescent="0.3">
      <c r="A50" s="17" t="s">
        <v>185</v>
      </c>
      <c r="B50" s="28" t="s">
        <v>186</v>
      </c>
      <c r="C50" s="11">
        <f t="shared" si="6"/>
        <v>190000</v>
      </c>
      <c r="D50" s="11"/>
      <c r="E50" s="11"/>
      <c r="F50" s="11"/>
      <c r="G50" s="13"/>
      <c r="H50" s="13"/>
      <c r="I50" s="13"/>
      <c r="J50" s="13"/>
      <c r="K50" s="13">
        <f>K51</f>
        <v>-29000</v>
      </c>
      <c r="L50" s="46">
        <f t="shared" si="1"/>
        <v>161000</v>
      </c>
    </row>
    <row r="51" spans="1:12" ht="52.5" thickBot="1" x14ac:dyDescent="0.3">
      <c r="A51" s="17" t="s">
        <v>187</v>
      </c>
      <c r="B51" s="28" t="s">
        <v>221</v>
      </c>
      <c r="C51" s="11">
        <v>190000</v>
      </c>
      <c r="D51" s="11"/>
      <c r="E51" s="11"/>
      <c r="F51" s="11"/>
      <c r="G51" s="13"/>
      <c r="H51" s="13"/>
      <c r="I51" s="13"/>
      <c r="J51" s="13"/>
      <c r="K51" s="13">
        <v>-29000</v>
      </c>
      <c r="L51" s="46">
        <f t="shared" si="1"/>
        <v>161000</v>
      </c>
    </row>
    <row r="52" spans="1:12" ht="78" thickBot="1" x14ac:dyDescent="0.3">
      <c r="A52" s="17" t="s">
        <v>72</v>
      </c>
      <c r="B52" s="28" t="s">
        <v>73</v>
      </c>
      <c r="C52" s="11">
        <f t="shared" ref="C52:C53" si="7">C53</f>
        <v>121000</v>
      </c>
      <c r="D52" s="11"/>
      <c r="E52" s="11"/>
      <c r="F52" s="11"/>
      <c r="G52" s="13"/>
      <c r="H52" s="13"/>
      <c r="I52" s="13"/>
      <c r="J52" s="13"/>
      <c r="K52" s="13">
        <f>K53</f>
        <v>43000</v>
      </c>
      <c r="L52" s="46">
        <f t="shared" si="1"/>
        <v>164000</v>
      </c>
    </row>
    <row r="53" spans="1:12" ht="78" thickBot="1" x14ac:dyDescent="0.3">
      <c r="A53" s="17" t="s">
        <v>74</v>
      </c>
      <c r="B53" s="28" t="s">
        <v>75</v>
      </c>
      <c r="C53" s="11">
        <f t="shared" si="7"/>
        <v>121000</v>
      </c>
      <c r="D53" s="11"/>
      <c r="E53" s="11"/>
      <c r="F53" s="11"/>
      <c r="G53" s="13"/>
      <c r="H53" s="13"/>
      <c r="I53" s="13"/>
      <c r="J53" s="13"/>
      <c r="K53" s="13">
        <f>K54</f>
        <v>43000</v>
      </c>
      <c r="L53" s="46">
        <f t="shared" si="1"/>
        <v>164000</v>
      </c>
    </row>
    <row r="54" spans="1:12" ht="78" thickBot="1" x14ac:dyDescent="0.3">
      <c r="A54" s="17" t="s">
        <v>76</v>
      </c>
      <c r="B54" s="28" t="s">
        <v>77</v>
      </c>
      <c r="C54" s="11">
        <v>121000</v>
      </c>
      <c r="D54" s="11"/>
      <c r="E54" s="11"/>
      <c r="F54" s="11"/>
      <c r="G54" s="13"/>
      <c r="H54" s="13"/>
      <c r="I54" s="13"/>
      <c r="J54" s="13"/>
      <c r="K54" s="13">
        <v>43000</v>
      </c>
      <c r="L54" s="46">
        <f t="shared" si="1"/>
        <v>164000</v>
      </c>
    </row>
    <row r="55" spans="1:12" ht="27" thickBot="1" x14ac:dyDescent="0.3">
      <c r="A55" s="16" t="s">
        <v>78</v>
      </c>
      <c r="B55" s="26" t="s">
        <v>79</v>
      </c>
      <c r="C55" s="27">
        <f t="shared" ref="C55:J55" si="8">SUM(C57,C58,C60,C61)</f>
        <v>661000</v>
      </c>
      <c r="D55" s="27">
        <f t="shared" si="8"/>
        <v>0</v>
      </c>
      <c r="E55" s="27">
        <f t="shared" si="8"/>
        <v>0</v>
      </c>
      <c r="F55" s="27"/>
      <c r="G55" s="27">
        <f t="shared" si="8"/>
        <v>0</v>
      </c>
      <c r="H55" s="27">
        <f t="shared" si="8"/>
        <v>0</v>
      </c>
      <c r="I55" s="27">
        <f t="shared" si="8"/>
        <v>0</v>
      </c>
      <c r="J55" s="27">
        <f t="shared" si="8"/>
        <v>0</v>
      </c>
      <c r="K55" s="27">
        <f t="shared" ref="K55" si="9">SUM(K57,K58,K60,K61)</f>
        <v>-446000</v>
      </c>
      <c r="L55" s="46">
        <f t="shared" si="1"/>
        <v>215000</v>
      </c>
    </row>
    <row r="56" spans="1:12" ht="27" thickBot="1" x14ac:dyDescent="0.3">
      <c r="A56" s="17" t="s">
        <v>80</v>
      </c>
      <c r="B56" s="28" t="s">
        <v>81</v>
      </c>
      <c r="C56" s="27">
        <f>SUM(C57,C58,C59)</f>
        <v>661000</v>
      </c>
      <c r="D56" s="27">
        <f t="shared" ref="D56:J56" si="10">SUM(D57,D58,D59)</f>
        <v>0</v>
      </c>
      <c r="E56" s="27">
        <f t="shared" si="10"/>
        <v>0</v>
      </c>
      <c r="F56" s="27"/>
      <c r="G56" s="27">
        <f t="shared" si="10"/>
        <v>0</v>
      </c>
      <c r="H56" s="27">
        <f t="shared" si="10"/>
        <v>0</v>
      </c>
      <c r="I56" s="27">
        <f t="shared" si="10"/>
        <v>0</v>
      </c>
      <c r="J56" s="27">
        <f t="shared" si="10"/>
        <v>0</v>
      </c>
      <c r="K56" s="27">
        <f t="shared" ref="K56" si="11">SUM(K57,K58,K59)</f>
        <v>-446000</v>
      </c>
      <c r="L56" s="46">
        <f t="shared" si="1"/>
        <v>215000</v>
      </c>
    </row>
    <row r="57" spans="1:12" ht="27" thickBot="1" x14ac:dyDescent="0.3">
      <c r="A57" s="17" t="s">
        <v>82</v>
      </c>
      <c r="B57" s="28" t="s">
        <v>83</v>
      </c>
      <c r="C57" s="11">
        <v>24000</v>
      </c>
      <c r="D57" s="11"/>
      <c r="E57" s="11"/>
      <c r="F57" s="11"/>
      <c r="G57" s="13"/>
      <c r="H57" s="13"/>
      <c r="I57" s="13"/>
      <c r="J57" s="13"/>
      <c r="K57" s="13">
        <v>39000</v>
      </c>
      <c r="L57" s="46">
        <f t="shared" si="1"/>
        <v>63000</v>
      </c>
    </row>
    <row r="58" spans="1:12" ht="27" thickBot="1" x14ac:dyDescent="0.3">
      <c r="A58" s="17" t="s">
        <v>84</v>
      </c>
      <c r="B58" s="28" t="s">
        <v>85</v>
      </c>
      <c r="C58" s="11">
        <v>95000</v>
      </c>
      <c r="D58" s="11"/>
      <c r="E58" s="11"/>
      <c r="F58" s="11"/>
      <c r="G58" s="13"/>
      <c r="H58" s="13"/>
      <c r="I58" s="13"/>
      <c r="J58" s="13"/>
      <c r="K58" s="13">
        <v>-30000</v>
      </c>
      <c r="L58" s="46">
        <f t="shared" si="1"/>
        <v>65000</v>
      </c>
    </row>
    <row r="59" spans="1:12" ht="27" thickBot="1" x14ac:dyDescent="0.3">
      <c r="A59" s="17" t="s">
        <v>86</v>
      </c>
      <c r="B59" s="28" t="s">
        <v>87</v>
      </c>
      <c r="C59" s="11">
        <f>SUM(C60,C61)</f>
        <v>542000</v>
      </c>
      <c r="D59" s="11"/>
      <c r="E59" s="11"/>
      <c r="F59" s="11"/>
      <c r="G59" s="13"/>
      <c r="H59" s="13"/>
      <c r="I59" s="13"/>
      <c r="J59" s="13"/>
      <c r="K59" s="13">
        <f>K60+K61</f>
        <v>-455000</v>
      </c>
      <c r="L59" s="46">
        <f t="shared" si="1"/>
        <v>87000</v>
      </c>
    </row>
    <row r="60" spans="1:12" ht="16.5" thickBot="1" x14ac:dyDescent="0.3">
      <c r="A60" s="17" t="s">
        <v>88</v>
      </c>
      <c r="B60" s="28" t="s">
        <v>89</v>
      </c>
      <c r="C60" s="11">
        <v>61000</v>
      </c>
      <c r="D60" s="11"/>
      <c r="E60" s="11"/>
      <c r="F60" s="11"/>
      <c r="G60" s="13"/>
      <c r="H60" s="13"/>
      <c r="I60" s="13"/>
      <c r="J60" s="13"/>
      <c r="K60" s="13">
        <v>-8000</v>
      </c>
      <c r="L60" s="46">
        <f t="shared" si="1"/>
        <v>53000</v>
      </c>
    </row>
    <row r="61" spans="1:12" ht="16.5" thickBot="1" x14ac:dyDescent="0.3">
      <c r="A61" s="17" t="s">
        <v>90</v>
      </c>
      <c r="B61" s="28" t="s">
        <v>91</v>
      </c>
      <c r="C61" s="11">
        <v>481000</v>
      </c>
      <c r="D61" s="11"/>
      <c r="E61" s="11"/>
      <c r="F61" s="11"/>
      <c r="G61" s="13"/>
      <c r="H61" s="13"/>
      <c r="I61" s="13"/>
      <c r="J61" s="13"/>
      <c r="K61" s="13">
        <v>-447000</v>
      </c>
      <c r="L61" s="46">
        <f t="shared" si="1"/>
        <v>34000</v>
      </c>
    </row>
    <row r="62" spans="1:12" ht="27" thickBot="1" x14ac:dyDescent="0.3">
      <c r="A62" s="16" t="s">
        <v>262</v>
      </c>
      <c r="B62" s="26" t="s">
        <v>263</v>
      </c>
      <c r="C62" s="27"/>
      <c r="D62" s="27"/>
      <c r="E62" s="27"/>
      <c r="F62" s="27"/>
      <c r="G62" s="13">
        <v>6000</v>
      </c>
      <c r="H62" s="35"/>
      <c r="I62" s="35"/>
      <c r="J62" s="35"/>
      <c r="K62" s="35">
        <f>K63</f>
        <v>20000</v>
      </c>
      <c r="L62" s="46">
        <f t="shared" si="1"/>
        <v>26000</v>
      </c>
    </row>
    <row r="63" spans="1:12" ht="16.5" thickBot="1" x14ac:dyDescent="0.3">
      <c r="A63" s="17" t="s">
        <v>264</v>
      </c>
      <c r="B63" s="28" t="s">
        <v>265</v>
      </c>
      <c r="C63" s="11"/>
      <c r="D63" s="11"/>
      <c r="E63" s="11"/>
      <c r="F63" s="11"/>
      <c r="G63" s="13">
        <v>6000</v>
      </c>
      <c r="H63" s="13"/>
      <c r="I63" s="13"/>
      <c r="J63" s="13"/>
      <c r="K63" s="13">
        <v>20000</v>
      </c>
      <c r="L63" s="46">
        <f t="shared" si="1"/>
        <v>26000</v>
      </c>
    </row>
    <row r="64" spans="1:12" ht="16.5" thickBot="1" x14ac:dyDescent="0.3">
      <c r="A64" s="17" t="s">
        <v>266</v>
      </c>
      <c r="B64" s="28" t="s">
        <v>267</v>
      </c>
      <c r="C64" s="11"/>
      <c r="D64" s="11"/>
      <c r="E64" s="11"/>
      <c r="F64" s="11"/>
      <c r="G64" s="13">
        <v>6000</v>
      </c>
      <c r="H64" s="13"/>
      <c r="I64" s="13"/>
      <c r="J64" s="13"/>
      <c r="K64" s="13">
        <v>20000</v>
      </c>
      <c r="L64" s="46">
        <f t="shared" si="1"/>
        <v>26000</v>
      </c>
    </row>
    <row r="65" spans="1:12" ht="27" thickBot="1" x14ac:dyDescent="0.3">
      <c r="A65" s="17" t="s">
        <v>268</v>
      </c>
      <c r="B65" s="28" t="s">
        <v>269</v>
      </c>
      <c r="C65" s="11"/>
      <c r="D65" s="11"/>
      <c r="E65" s="11"/>
      <c r="F65" s="11"/>
      <c r="G65" s="13">
        <v>6000</v>
      </c>
      <c r="H65" s="13"/>
      <c r="I65" s="13"/>
      <c r="J65" s="13"/>
      <c r="K65" s="13">
        <v>20000</v>
      </c>
      <c r="L65" s="46">
        <f t="shared" si="1"/>
        <v>26000</v>
      </c>
    </row>
    <row r="66" spans="1:12" ht="27" thickBot="1" x14ac:dyDescent="0.3">
      <c r="A66" s="16" t="s">
        <v>92</v>
      </c>
      <c r="B66" s="26" t="s">
        <v>93</v>
      </c>
      <c r="C66" s="27">
        <f>SUM(C73,C76)</f>
        <v>5214000</v>
      </c>
      <c r="D66" s="27">
        <f t="shared" ref="D66:J66" si="12">SUM(D73,D76)</f>
        <v>0</v>
      </c>
      <c r="E66" s="27">
        <f t="shared" si="12"/>
        <v>0</v>
      </c>
      <c r="F66" s="27"/>
      <c r="G66" s="27">
        <f>SUM(G73,G76,G67)</f>
        <v>4379000</v>
      </c>
      <c r="H66" s="27">
        <f t="shared" si="12"/>
        <v>0</v>
      </c>
      <c r="I66" s="27">
        <f t="shared" si="12"/>
        <v>0</v>
      </c>
      <c r="J66" s="27">
        <f t="shared" si="12"/>
        <v>0</v>
      </c>
      <c r="K66" s="27">
        <f>K67</f>
        <v>0</v>
      </c>
      <c r="L66" s="46">
        <f t="shared" si="1"/>
        <v>9593000</v>
      </c>
    </row>
    <row r="67" spans="1:12" ht="78" thickBot="1" x14ac:dyDescent="0.3">
      <c r="A67" s="17" t="s">
        <v>270</v>
      </c>
      <c r="B67" s="28" t="s">
        <v>271</v>
      </c>
      <c r="C67" s="27"/>
      <c r="D67" s="27"/>
      <c r="E67" s="27"/>
      <c r="F67" s="27"/>
      <c r="G67" s="27">
        <v>481000</v>
      </c>
      <c r="H67" s="27"/>
      <c r="I67" s="27"/>
      <c r="J67" s="27"/>
      <c r="K67" s="27">
        <f>K68</f>
        <v>0</v>
      </c>
      <c r="L67" s="46">
        <f t="shared" si="1"/>
        <v>481000</v>
      </c>
    </row>
    <row r="68" spans="1:12" ht="90.75" thickBot="1" x14ac:dyDescent="0.3">
      <c r="A68" s="17" t="s">
        <v>272</v>
      </c>
      <c r="B68" s="28" t="s">
        <v>273</v>
      </c>
      <c r="C68" s="27"/>
      <c r="D68" s="27"/>
      <c r="E68" s="27"/>
      <c r="F68" s="27"/>
      <c r="G68" s="27">
        <v>301000</v>
      </c>
      <c r="H68" s="27"/>
      <c r="I68" s="27"/>
      <c r="J68" s="27"/>
      <c r="K68" s="27"/>
      <c r="L68" s="46">
        <f t="shared" si="1"/>
        <v>301000</v>
      </c>
    </row>
    <row r="69" spans="1:12" ht="90.75" thickBot="1" x14ac:dyDescent="0.3">
      <c r="A69" s="17" t="s">
        <v>274</v>
      </c>
      <c r="B69" s="28" t="s">
        <v>275</v>
      </c>
      <c r="C69" s="27"/>
      <c r="D69" s="27"/>
      <c r="E69" s="27"/>
      <c r="F69" s="27"/>
      <c r="G69" s="27">
        <v>301000</v>
      </c>
      <c r="H69" s="27"/>
      <c r="I69" s="27"/>
      <c r="J69" s="27"/>
      <c r="K69" s="27"/>
      <c r="L69" s="46">
        <f t="shared" si="1"/>
        <v>301000</v>
      </c>
    </row>
    <row r="70" spans="1:12" ht="90.75" thickBot="1" x14ac:dyDescent="0.3">
      <c r="A70" s="17" t="s">
        <v>276</v>
      </c>
      <c r="B70" s="28" t="s">
        <v>277</v>
      </c>
      <c r="C70" s="27"/>
      <c r="D70" s="27"/>
      <c r="E70" s="27"/>
      <c r="F70" s="27"/>
      <c r="G70" s="27">
        <v>180000</v>
      </c>
      <c r="H70" s="27"/>
      <c r="I70" s="27"/>
      <c r="J70" s="27"/>
      <c r="K70" s="27"/>
      <c r="L70" s="46">
        <f t="shared" ref="L70:L133" si="13">C70+D70+E70+G70+H70+I70+J70+K70</f>
        <v>180000</v>
      </c>
    </row>
    <row r="71" spans="1:12" ht="90.75" thickBot="1" x14ac:dyDescent="0.3">
      <c r="A71" s="17" t="s">
        <v>278</v>
      </c>
      <c r="B71" s="28" t="s">
        <v>279</v>
      </c>
      <c r="C71" s="27"/>
      <c r="D71" s="27"/>
      <c r="E71" s="27"/>
      <c r="F71" s="27"/>
      <c r="G71" s="27">
        <v>180000</v>
      </c>
      <c r="H71" s="27"/>
      <c r="I71" s="27"/>
      <c r="J71" s="27"/>
      <c r="K71" s="27"/>
      <c r="L71" s="46">
        <f t="shared" si="13"/>
        <v>180000</v>
      </c>
    </row>
    <row r="72" spans="1:12" ht="27" thickBot="1" x14ac:dyDescent="0.3">
      <c r="A72" s="17" t="s">
        <v>94</v>
      </c>
      <c r="B72" s="28" t="s">
        <v>95</v>
      </c>
      <c r="C72" s="11">
        <f>SUM(C73)</f>
        <v>5150000</v>
      </c>
      <c r="D72" s="11"/>
      <c r="E72" s="11"/>
      <c r="F72" s="11"/>
      <c r="G72" s="36">
        <v>3898000</v>
      </c>
      <c r="H72" s="13">
        <v>9810000</v>
      </c>
      <c r="I72" s="13"/>
      <c r="J72" s="13"/>
      <c r="K72" s="13"/>
      <c r="L72" s="46">
        <f t="shared" si="13"/>
        <v>18858000</v>
      </c>
    </row>
    <row r="73" spans="1:12" ht="39.75" thickBot="1" x14ac:dyDescent="0.3">
      <c r="A73" s="17" t="s">
        <v>96</v>
      </c>
      <c r="B73" s="28" t="s">
        <v>97</v>
      </c>
      <c r="C73" s="11">
        <f>SUM(C74,C75)</f>
        <v>5150000</v>
      </c>
      <c r="D73" s="11"/>
      <c r="E73" s="11"/>
      <c r="F73" s="11"/>
      <c r="G73" s="36">
        <v>3898000</v>
      </c>
      <c r="H73" s="13"/>
      <c r="I73" s="13"/>
      <c r="J73" s="13"/>
      <c r="K73" s="13"/>
      <c r="L73" s="46">
        <f t="shared" si="13"/>
        <v>9048000</v>
      </c>
    </row>
    <row r="74" spans="1:12" ht="65.25" thickBot="1" x14ac:dyDescent="0.3">
      <c r="A74" s="17" t="s">
        <v>98</v>
      </c>
      <c r="B74" s="28" t="s">
        <v>222</v>
      </c>
      <c r="C74" s="11">
        <v>5000000</v>
      </c>
      <c r="D74" s="11"/>
      <c r="E74" s="11"/>
      <c r="F74" s="11"/>
      <c r="G74" s="36">
        <v>3898000</v>
      </c>
      <c r="H74" s="13">
        <v>9810000</v>
      </c>
      <c r="I74" s="13"/>
      <c r="J74" s="13"/>
      <c r="K74" s="13"/>
      <c r="L74" s="46">
        <f t="shared" si="13"/>
        <v>18708000</v>
      </c>
    </row>
    <row r="75" spans="1:12" ht="52.5" thickBot="1" x14ac:dyDescent="0.3">
      <c r="A75" s="17" t="s">
        <v>99</v>
      </c>
      <c r="B75" s="28" t="s">
        <v>100</v>
      </c>
      <c r="C75" s="11">
        <v>150000</v>
      </c>
      <c r="D75" s="11"/>
      <c r="E75" s="11"/>
      <c r="F75" s="11"/>
      <c r="G75" s="36"/>
      <c r="H75" s="13"/>
      <c r="I75" s="13"/>
      <c r="J75" s="13"/>
      <c r="K75" s="13"/>
      <c r="L75" s="46">
        <f t="shared" si="13"/>
        <v>150000</v>
      </c>
    </row>
    <row r="76" spans="1:12" ht="65.25" thickBot="1" x14ac:dyDescent="0.3">
      <c r="A76" s="17" t="s">
        <v>101</v>
      </c>
      <c r="B76" s="28" t="s">
        <v>102</v>
      </c>
      <c r="C76" s="11">
        <f>SUM(C77)</f>
        <v>64000</v>
      </c>
      <c r="D76" s="11"/>
      <c r="E76" s="11"/>
      <c r="F76" s="11"/>
      <c r="G76" s="13"/>
      <c r="H76" s="13"/>
      <c r="I76" s="13"/>
      <c r="J76" s="13"/>
      <c r="K76" s="13"/>
      <c r="L76" s="46">
        <f t="shared" si="13"/>
        <v>64000</v>
      </c>
    </row>
    <row r="77" spans="1:12" ht="65.25" thickBot="1" x14ac:dyDescent="0.3">
      <c r="A77" s="17" t="s">
        <v>103</v>
      </c>
      <c r="B77" s="28" t="s">
        <v>104</v>
      </c>
      <c r="C77" s="11">
        <f>C78+C79</f>
        <v>64000</v>
      </c>
      <c r="D77" s="11"/>
      <c r="E77" s="11"/>
      <c r="F77" s="11"/>
      <c r="G77" s="13"/>
      <c r="H77" s="13"/>
      <c r="I77" s="13"/>
      <c r="J77" s="13"/>
      <c r="K77" s="13"/>
      <c r="L77" s="46">
        <f t="shared" si="13"/>
        <v>64000</v>
      </c>
    </row>
    <row r="78" spans="1:12" ht="90.75" thickBot="1" x14ac:dyDescent="0.3">
      <c r="A78" s="17" t="s">
        <v>212</v>
      </c>
      <c r="B78" s="28" t="s">
        <v>213</v>
      </c>
      <c r="C78" s="11">
        <v>24000</v>
      </c>
      <c r="D78" s="11"/>
      <c r="E78" s="11"/>
      <c r="F78" s="11"/>
      <c r="G78" s="13"/>
      <c r="H78" s="13"/>
      <c r="I78" s="13"/>
      <c r="J78" s="13"/>
      <c r="K78" s="13"/>
      <c r="L78" s="46">
        <f t="shared" si="13"/>
        <v>24000</v>
      </c>
    </row>
    <row r="79" spans="1:12" ht="78" thickBot="1" x14ac:dyDescent="0.3">
      <c r="A79" s="17" t="s">
        <v>105</v>
      </c>
      <c r="B79" s="28" t="s">
        <v>106</v>
      </c>
      <c r="C79" s="11">
        <v>40000</v>
      </c>
      <c r="D79" s="11"/>
      <c r="E79" s="11"/>
      <c r="F79" s="11"/>
      <c r="G79" s="13"/>
      <c r="H79" s="13"/>
      <c r="I79" s="13"/>
      <c r="J79" s="13"/>
      <c r="K79" s="13"/>
      <c r="L79" s="46">
        <f t="shared" si="13"/>
        <v>40000</v>
      </c>
    </row>
    <row r="80" spans="1:12" ht="16.5" thickBot="1" x14ac:dyDescent="0.3">
      <c r="A80" s="16" t="s">
        <v>107</v>
      </c>
      <c r="B80" s="26" t="s">
        <v>108</v>
      </c>
      <c r="C80" s="27">
        <f>SUM(C81)</f>
        <v>110000</v>
      </c>
      <c r="D80" s="27">
        <f t="shared" ref="D80:K80" si="14">SUM(D81)</f>
        <v>0</v>
      </c>
      <c r="E80" s="27">
        <f t="shared" si="14"/>
        <v>0</v>
      </c>
      <c r="F80" s="27"/>
      <c r="G80" s="27">
        <f t="shared" si="14"/>
        <v>0</v>
      </c>
      <c r="H80" s="27">
        <f t="shared" si="14"/>
        <v>0</v>
      </c>
      <c r="I80" s="27">
        <f t="shared" si="14"/>
        <v>0</v>
      </c>
      <c r="J80" s="27">
        <f t="shared" si="14"/>
        <v>0</v>
      </c>
      <c r="K80" s="27">
        <f t="shared" si="14"/>
        <v>131000</v>
      </c>
      <c r="L80" s="46">
        <f t="shared" si="13"/>
        <v>241000</v>
      </c>
    </row>
    <row r="81" spans="1:12" ht="39.75" thickBot="1" x14ac:dyDescent="0.3">
      <c r="A81" s="17" t="s">
        <v>109</v>
      </c>
      <c r="B81" s="28" t="s">
        <v>110</v>
      </c>
      <c r="C81" s="11">
        <f>C82</f>
        <v>110000</v>
      </c>
      <c r="D81" s="11"/>
      <c r="E81" s="11"/>
      <c r="F81" s="11"/>
      <c r="G81" s="13"/>
      <c r="H81" s="13"/>
      <c r="I81" s="13"/>
      <c r="J81" s="13"/>
      <c r="K81" s="13">
        <f>K82</f>
        <v>131000</v>
      </c>
      <c r="L81" s="46">
        <f t="shared" si="13"/>
        <v>241000</v>
      </c>
    </row>
    <row r="82" spans="1:12" ht="39.75" thickBot="1" x14ac:dyDescent="0.3">
      <c r="A82" s="17" t="s">
        <v>111</v>
      </c>
      <c r="B82" s="28" t="s">
        <v>112</v>
      </c>
      <c r="C82" s="11">
        <v>110000</v>
      </c>
      <c r="D82" s="11"/>
      <c r="E82" s="11"/>
      <c r="F82" s="11"/>
      <c r="G82" s="13"/>
      <c r="H82" s="13"/>
      <c r="I82" s="13"/>
      <c r="J82" s="13"/>
      <c r="K82" s="13">
        <v>131000</v>
      </c>
      <c r="L82" s="46">
        <f t="shared" si="13"/>
        <v>241000</v>
      </c>
    </row>
    <row r="83" spans="1:12" ht="16.5" thickBot="1" x14ac:dyDescent="0.3">
      <c r="A83" s="16" t="s">
        <v>113</v>
      </c>
      <c r="B83" s="26" t="s">
        <v>114</v>
      </c>
      <c r="C83" s="27">
        <f>SUM(C84,C104,C108,C110,C115,C119)</f>
        <v>1543000</v>
      </c>
      <c r="D83" s="27">
        <f t="shared" ref="D83:J83" si="15">SUM(D84,D104,D108,D110,D115,D119)</f>
        <v>0</v>
      </c>
      <c r="E83" s="27">
        <f t="shared" si="15"/>
        <v>0</v>
      </c>
      <c r="F83" s="27"/>
      <c r="G83" s="27">
        <f t="shared" si="15"/>
        <v>0</v>
      </c>
      <c r="H83" s="27">
        <f t="shared" si="15"/>
        <v>0</v>
      </c>
      <c r="I83" s="27">
        <f t="shared" si="15"/>
        <v>0</v>
      </c>
      <c r="J83" s="27">
        <f t="shared" si="15"/>
        <v>0</v>
      </c>
      <c r="K83" s="27">
        <f>K84+K108+K110+K115+K119</f>
        <v>0</v>
      </c>
      <c r="L83" s="46">
        <f t="shared" si="13"/>
        <v>1543000</v>
      </c>
    </row>
    <row r="84" spans="1:12" ht="48" thickBot="1" x14ac:dyDescent="0.3">
      <c r="A84" s="17" t="s">
        <v>115</v>
      </c>
      <c r="B84" s="29" t="s">
        <v>116</v>
      </c>
      <c r="C84" s="11">
        <f>SUM(C85,C87,C89,C91,C94,C96,C98,C100,C102)</f>
        <v>1128000</v>
      </c>
      <c r="D84" s="11"/>
      <c r="E84" s="11"/>
      <c r="F84" s="11"/>
      <c r="G84" s="13"/>
      <c r="H84" s="13"/>
      <c r="I84" s="13"/>
      <c r="J84" s="13"/>
      <c r="K84" s="13">
        <f>K85+K87+K89+K91+K94+K96+K98+K100+K106</f>
        <v>-16000</v>
      </c>
      <c r="L84" s="46">
        <f t="shared" si="13"/>
        <v>1112000</v>
      </c>
    </row>
    <row r="85" spans="1:12" s="2" customFormat="1" ht="52.5" thickBot="1" x14ac:dyDescent="0.3">
      <c r="A85" s="17" t="s">
        <v>117</v>
      </c>
      <c r="B85" s="30" t="s">
        <v>223</v>
      </c>
      <c r="C85" s="11">
        <f>SUM(C86)</f>
        <v>8000</v>
      </c>
      <c r="D85" s="11"/>
      <c r="E85" s="11"/>
      <c r="F85" s="11"/>
      <c r="G85" s="14"/>
      <c r="H85" s="14"/>
      <c r="I85" s="14"/>
      <c r="J85" s="14"/>
      <c r="K85" s="14">
        <v>39000</v>
      </c>
      <c r="L85" s="46">
        <f t="shared" si="13"/>
        <v>47000</v>
      </c>
    </row>
    <row r="86" spans="1:12" s="2" customFormat="1" ht="78" thickBot="1" x14ac:dyDescent="0.3">
      <c r="A86" s="17" t="s">
        <v>118</v>
      </c>
      <c r="B86" s="30" t="s">
        <v>225</v>
      </c>
      <c r="C86" s="11">
        <v>8000</v>
      </c>
      <c r="D86" s="11"/>
      <c r="E86" s="11"/>
      <c r="F86" s="11"/>
      <c r="G86" s="14"/>
      <c r="H86" s="14"/>
      <c r="I86" s="14"/>
      <c r="J86" s="14"/>
      <c r="K86" s="14">
        <v>39000</v>
      </c>
      <c r="L86" s="46">
        <f t="shared" si="13"/>
        <v>47000</v>
      </c>
    </row>
    <row r="87" spans="1:12" s="2" customFormat="1" ht="78" thickBot="1" x14ac:dyDescent="0.3">
      <c r="A87" s="17" t="s">
        <v>119</v>
      </c>
      <c r="B87" s="30" t="s">
        <v>224</v>
      </c>
      <c r="C87" s="11">
        <f>SUM(C88)</f>
        <v>75000</v>
      </c>
      <c r="D87" s="11"/>
      <c r="E87" s="11"/>
      <c r="F87" s="11"/>
      <c r="G87" s="14"/>
      <c r="H87" s="14"/>
      <c r="I87" s="14"/>
      <c r="J87" s="14"/>
      <c r="K87" s="14">
        <f>K88</f>
        <v>92000</v>
      </c>
      <c r="L87" s="46">
        <f t="shared" si="13"/>
        <v>167000</v>
      </c>
    </row>
    <row r="88" spans="1:12" s="2" customFormat="1" ht="103.5" thickBot="1" x14ac:dyDescent="0.3">
      <c r="A88" s="17" t="s">
        <v>120</v>
      </c>
      <c r="B88" s="30" t="s">
        <v>226</v>
      </c>
      <c r="C88" s="11">
        <v>75000</v>
      </c>
      <c r="D88" s="11"/>
      <c r="E88" s="11"/>
      <c r="F88" s="11"/>
      <c r="G88" s="14"/>
      <c r="H88" s="14"/>
      <c r="I88" s="14"/>
      <c r="J88" s="14"/>
      <c r="K88" s="14">
        <v>92000</v>
      </c>
      <c r="L88" s="46">
        <f t="shared" si="13"/>
        <v>167000</v>
      </c>
    </row>
    <row r="89" spans="1:12" s="2" customFormat="1" ht="52.5" thickBot="1" x14ac:dyDescent="0.3">
      <c r="A89" s="17" t="s">
        <v>121</v>
      </c>
      <c r="B89" s="30" t="s">
        <v>227</v>
      </c>
      <c r="C89" s="11">
        <f>SUM(C90)</f>
        <v>147000</v>
      </c>
      <c r="D89" s="11"/>
      <c r="E89" s="11"/>
      <c r="F89" s="11"/>
      <c r="G89" s="14"/>
      <c r="H89" s="14"/>
      <c r="I89" s="14"/>
      <c r="J89" s="14"/>
      <c r="K89" s="14">
        <f>K90</f>
        <v>-62000</v>
      </c>
      <c r="L89" s="46">
        <f t="shared" si="13"/>
        <v>85000</v>
      </c>
    </row>
    <row r="90" spans="1:12" s="2" customFormat="1" ht="78" thickBot="1" x14ac:dyDescent="0.3">
      <c r="A90" s="17" t="s">
        <v>122</v>
      </c>
      <c r="B90" s="30" t="s">
        <v>228</v>
      </c>
      <c r="C90" s="11">
        <v>147000</v>
      </c>
      <c r="D90" s="11"/>
      <c r="E90" s="11"/>
      <c r="F90" s="11"/>
      <c r="G90" s="14"/>
      <c r="H90" s="14"/>
      <c r="I90" s="14"/>
      <c r="J90" s="14"/>
      <c r="K90" s="14">
        <v>-62000</v>
      </c>
      <c r="L90" s="46">
        <f t="shared" si="13"/>
        <v>85000</v>
      </c>
    </row>
    <row r="91" spans="1:12" s="2" customFormat="1" ht="65.25" thickBot="1" x14ac:dyDescent="0.3">
      <c r="A91" s="17" t="s">
        <v>162</v>
      </c>
      <c r="B91" s="30" t="s">
        <v>229</v>
      </c>
      <c r="C91" s="11">
        <f>SUM(C92,C93)</f>
        <v>354000</v>
      </c>
      <c r="D91" s="11"/>
      <c r="E91" s="11"/>
      <c r="F91" s="11"/>
      <c r="G91" s="14"/>
      <c r="H91" s="14"/>
      <c r="I91" s="14"/>
      <c r="J91" s="14"/>
      <c r="K91" s="14">
        <f>K92+K93</f>
        <v>-233000</v>
      </c>
      <c r="L91" s="46">
        <f t="shared" si="13"/>
        <v>121000</v>
      </c>
    </row>
    <row r="92" spans="1:12" s="2" customFormat="1" ht="90.75" thickBot="1" x14ac:dyDescent="0.3">
      <c r="A92" s="17" t="s">
        <v>163</v>
      </c>
      <c r="B92" s="30" t="s">
        <v>230</v>
      </c>
      <c r="C92" s="11">
        <v>160000</v>
      </c>
      <c r="D92" s="11"/>
      <c r="E92" s="11"/>
      <c r="F92" s="11"/>
      <c r="G92" s="14"/>
      <c r="H92" s="14"/>
      <c r="I92" s="14"/>
      <c r="J92" s="14"/>
      <c r="K92" s="14">
        <v>-39000</v>
      </c>
      <c r="L92" s="46">
        <f t="shared" si="13"/>
        <v>121000</v>
      </c>
    </row>
    <row r="93" spans="1:12" s="2" customFormat="1" ht="90.75" thickBot="1" x14ac:dyDescent="0.3">
      <c r="A93" s="17" t="s">
        <v>164</v>
      </c>
      <c r="B93" s="30" t="s">
        <v>231</v>
      </c>
      <c r="C93" s="11">
        <v>194000</v>
      </c>
      <c r="D93" s="11"/>
      <c r="E93" s="11"/>
      <c r="F93" s="11"/>
      <c r="G93" s="14"/>
      <c r="H93" s="14"/>
      <c r="I93" s="14"/>
      <c r="J93" s="14"/>
      <c r="K93" s="14">
        <v>-194000</v>
      </c>
      <c r="L93" s="46">
        <f t="shared" si="13"/>
        <v>0</v>
      </c>
    </row>
    <row r="94" spans="1:12" s="2" customFormat="1" ht="78" thickBot="1" x14ac:dyDescent="0.3">
      <c r="A94" s="17" t="s">
        <v>165</v>
      </c>
      <c r="B94" s="30" t="s">
        <v>232</v>
      </c>
      <c r="C94" s="11">
        <f>SUM(C95)</f>
        <v>160000</v>
      </c>
      <c r="D94" s="11"/>
      <c r="E94" s="11"/>
      <c r="F94" s="11"/>
      <c r="G94" s="14"/>
      <c r="H94" s="14"/>
      <c r="I94" s="14"/>
      <c r="J94" s="14"/>
      <c r="K94" s="14">
        <f>K95</f>
        <v>-137000</v>
      </c>
      <c r="L94" s="46">
        <f t="shared" si="13"/>
        <v>23000</v>
      </c>
    </row>
    <row r="95" spans="1:12" s="2" customFormat="1" ht="103.5" thickBot="1" x14ac:dyDescent="0.3">
      <c r="A95" s="17" t="s">
        <v>166</v>
      </c>
      <c r="B95" s="30" t="s">
        <v>233</v>
      </c>
      <c r="C95" s="11">
        <v>160000</v>
      </c>
      <c r="D95" s="11"/>
      <c r="E95" s="11"/>
      <c r="F95" s="11"/>
      <c r="G95" s="14"/>
      <c r="H95" s="14"/>
      <c r="I95" s="14"/>
      <c r="J95" s="14"/>
      <c r="K95" s="14">
        <v>-137000</v>
      </c>
      <c r="L95" s="46">
        <f t="shared" si="13"/>
        <v>23000</v>
      </c>
    </row>
    <row r="96" spans="1:12" s="2" customFormat="1" ht="65.25" thickBot="1" x14ac:dyDescent="0.3">
      <c r="A96" s="17" t="s">
        <v>167</v>
      </c>
      <c r="B96" s="30" t="s">
        <v>234</v>
      </c>
      <c r="C96" s="11">
        <f>SUM(C97)</f>
        <v>16000</v>
      </c>
      <c r="D96" s="11"/>
      <c r="E96" s="11"/>
      <c r="F96" s="11"/>
      <c r="G96" s="14"/>
      <c r="H96" s="14"/>
      <c r="I96" s="14"/>
      <c r="J96" s="14"/>
      <c r="K96" s="14">
        <f>K97</f>
        <v>-10000</v>
      </c>
      <c r="L96" s="46">
        <f t="shared" si="13"/>
        <v>6000</v>
      </c>
    </row>
    <row r="97" spans="1:12" s="2" customFormat="1" ht="129" thickBot="1" x14ac:dyDescent="0.3">
      <c r="A97" s="17" t="s">
        <v>168</v>
      </c>
      <c r="B97" s="30" t="s">
        <v>241</v>
      </c>
      <c r="C97" s="11">
        <v>16000</v>
      </c>
      <c r="D97" s="11"/>
      <c r="E97" s="11"/>
      <c r="F97" s="11"/>
      <c r="G97" s="14"/>
      <c r="H97" s="14"/>
      <c r="I97" s="14"/>
      <c r="J97" s="14"/>
      <c r="K97" s="14">
        <v>-10000</v>
      </c>
      <c r="L97" s="46">
        <f t="shared" si="13"/>
        <v>6000</v>
      </c>
    </row>
    <row r="98" spans="1:12" s="2" customFormat="1" ht="65.25" thickBot="1" x14ac:dyDescent="0.3">
      <c r="A98" s="17" t="s">
        <v>169</v>
      </c>
      <c r="B98" s="30" t="s">
        <v>235</v>
      </c>
      <c r="C98" s="11">
        <f>SUM(C99)</f>
        <v>25000</v>
      </c>
      <c r="D98" s="11"/>
      <c r="E98" s="11"/>
      <c r="F98" s="11"/>
      <c r="G98" s="14"/>
      <c r="H98" s="14"/>
      <c r="I98" s="14"/>
      <c r="J98" s="14"/>
      <c r="K98" s="14"/>
      <c r="L98" s="46">
        <f t="shared" si="13"/>
        <v>25000</v>
      </c>
    </row>
    <row r="99" spans="1:12" s="2" customFormat="1" ht="90.75" thickBot="1" x14ac:dyDescent="0.3">
      <c r="A99" s="17" t="s">
        <v>170</v>
      </c>
      <c r="B99" s="30" t="s">
        <v>236</v>
      </c>
      <c r="C99" s="11">
        <v>25000</v>
      </c>
      <c r="D99" s="11"/>
      <c r="E99" s="11"/>
      <c r="F99" s="11"/>
      <c r="G99" s="14"/>
      <c r="H99" s="14"/>
      <c r="I99" s="14"/>
      <c r="J99" s="14"/>
      <c r="K99" s="14"/>
      <c r="L99" s="46">
        <f t="shared" si="13"/>
        <v>25000</v>
      </c>
    </row>
    <row r="100" spans="1:12" s="2" customFormat="1" ht="52.5" thickBot="1" x14ac:dyDescent="0.3">
      <c r="A100" s="17" t="s">
        <v>171</v>
      </c>
      <c r="B100" s="30" t="s">
        <v>237</v>
      </c>
      <c r="C100" s="11">
        <f>SUM(C101)</f>
        <v>62000</v>
      </c>
      <c r="D100" s="11"/>
      <c r="E100" s="11"/>
      <c r="F100" s="11"/>
      <c r="G100" s="14"/>
      <c r="H100" s="14"/>
      <c r="I100" s="14"/>
      <c r="J100" s="14"/>
      <c r="K100" s="14">
        <f>K101</f>
        <v>14000</v>
      </c>
      <c r="L100" s="46">
        <f t="shared" si="13"/>
        <v>76000</v>
      </c>
    </row>
    <row r="101" spans="1:12" s="2" customFormat="1" ht="78" thickBot="1" x14ac:dyDescent="0.3">
      <c r="A101" s="17" t="s">
        <v>172</v>
      </c>
      <c r="B101" s="30" t="s">
        <v>238</v>
      </c>
      <c r="C101" s="11">
        <v>62000</v>
      </c>
      <c r="D101" s="11"/>
      <c r="E101" s="11"/>
      <c r="F101" s="11"/>
      <c r="G101" s="14"/>
      <c r="H101" s="14"/>
      <c r="I101" s="14"/>
      <c r="J101" s="14"/>
      <c r="K101" s="14">
        <v>14000</v>
      </c>
      <c r="L101" s="46">
        <f t="shared" si="13"/>
        <v>76000</v>
      </c>
    </row>
    <row r="102" spans="1:12" s="2" customFormat="1" ht="65.25" thickBot="1" x14ac:dyDescent="0.3">
      <c r="A102" s="17" t="s">
        <v>123</v>
      </c>
      <c r="B102" s="30" t="s">
        <v>239</v>
      </c>
      <c r="C102" s="11">
        <f>SUM(C103)</f>
        <v>281000</v>
      </c>
      <c r="D102" s="11"/>
      <c r="E102" s="11"/>
      <c r="F102" s="11"/>
      <c r="G102" s="14"/>
      <c r="H102" s="14"/>
      <c r="I102" s="14"/>
      <c r="J102" s="14"/>
      <c r="K102" s="14"/>
      <c r="L102" s="46">
        <f t="shared" si="13"/>
        <v>281000</v>
      </c>
    </row>
    <row r="103" spans="1:12" s="2" customFormat="1" ht="90.75" thickBot="1" x14ac:dyDescent="0.3">
      <c r="A103" s="17" t="s">
        <v>124</v>
      </c>
      <c r="B103" s="30" t="s">
        <v>240</v>
      </c>
      <c r="C103" s="11">
        <v>281000</v>
      </c>
      <c r="D103" s="11"/>
      <c r="E103" s="11"/>
      <c r="F103" s="11"/>
      <c r="G103" s="14"/>
      <c r="H103" s="14"/>
      <c r="I103" s="14"/>
      <c r="J103" s="14"/>
      <c r="K103" s="14"/>
      <c r="L103" s="46">
        <f t="shared" si="13"/>
        <v>281000</v>
      </c>
    </row>
    <row r="104" spans="1:12" s="2" customFormat="1" ht="129" thickBot="1" x14ac:dyDescent="0.3">
      <c r="A104" s="17" t="s">
        <v>173</v>
      </c>
      <c r="B104" s="30" t="s">
        <v>174</v>
      </c>
      <c r="C104" s="11">
        <f>SUM(C105)</f>
        <v>365000</v>
      </c>
      <c r="D104" s="11"/>
      <c r="E104" s="11"/>
      <c r="F104" s="11"/>
      <c r="G104" s="14"/>
      <c r="H104" s="14"/>
      <c r="I104" s="14"/>
      <c r="J104" s="14"/>
      <c r="K104" s="14"/>
      <c r="L104" s="46">
        <f t="shared" si="13"/>
        <v>365000</v>
      </c>
    </row>
    <row r="105" spans="1:12" s="2" customFormat="1" ht="154.5" thickBot="1" x14ac:dyDescent="0.3">
      <c r="A105" s="17" t="s">
        <v>242</v>
      </c>
      <c r="B105" s="30" t="s">
        <v>175</v>
      </c>
      <c r="C105" s="11">
        <v>365000</v>
      </c>
      <c r="D105" s="11"/>
      <c r="E105" s="11"/>
      <c r="F105" s="11"/>
      <c r="G105" s="14"/>
      <c r="H105" s="14"/>
      <c r="I105" s="14"/>
      <c r="J105" s="14"/>
      <c r="K105" s="14"/>
      <c r="L105" s="46">
        <f t="shared" si="13"/>
        <v>365000</v>
      </c>
    </row>
    <row r="106" spans="1:12" s="2" customFormat="1" ht="94.5" x14ac:dyDescent="0.25">
      <c r="A106" s="38" t="s">
        <v>123</v>
      </c>
      <c r="B106" s="39" t="s">
        <v>239</v>
      </c>
      <c r="C106" s="11"/>
      <c r="D106" s="11"/>
      <c r="E106" s="11"/>
      <c r="F106" s="11"/>
      <c r="G106" s="14"/>
      <c r="H106" s="14"/>
      <c r="I106" s="14"/>
      <c r="J106" s="14"/>
      <c r="K106" s="14">
        <f>K107</f>
        <v>281000</v>
      </c>
      <c r="L106" s="46">
        <f t="shared" si="13"/>
        <v>281000</v>
      </c>
    </row>
    <row r="107" spans="1:12" s="2" customFormat="1" ht="126" x14ac:dyDescent="0.25">
      <c r="A107" s="38" t="s">
        <v>124</v>
      </c>
      <c r="B107" s="40" t="s">
        <v>240</v>
      </c>
      <c r="C107" s="11"/>
      <c r="D107" s="11"/>
      <c r="E107" s="11"/>
      <c r="F107" s="11"/>
      <c r="G107" s="14"/>
      <c r="H107" s="14"/>
      <c r="I107" s="14"/>
      <c r="J107" s="14"/>
      <c r="K107" s="14">
        <v>281000</v>
      </c>
      <c r="L107" s="46">
        <f t="shared" si="13"/>
        <v>281000</v>
      </c>
    </row>
    <row r="108" spans="1:12" s="2" customFormat="1" ht="39.75" thickBot="1" x14ac:dyDescent="0.3">
      <c r="A108" s="17" t="s">
        <v>243</v>
      </c>
      <c r="B108" s="30" t="s">
        <v>245</v>
      </c>
      <c r="C108" s="11">
        <f>C109</f>
        <v>1000</v>
      </c>
      <c r="D108" s="11"/>
      <c r="E108" s="11"/>
      <c r="F108" s="11"/>
      <c r="G108" s="14"/>
      <c r="H108" s="14"/>
      <c r="I108" s="14"/>
      <c r="J108" s="14"/>
      <c r="K108" s="14">
        <f>K109</f>
        <v>8000</v>
      </c>
      <c r="L108" s="46">
        <f t="shared" si="13"/>
        <v>9000</v>
      </c>
    </row>
    <row r="109" spans="1:12" s="2" customFormat="1" ht="65.25" thickBot="1" x14ac:dyDescent="0.3">
      <c r="A109" s="17" t="s">
        <v>244</v>
      </c>
      <c r="B109" s="30" t="s">
        <v>246</v>
      </c>
      <c r="C109" s="11">
        <v>1000</v>
      </c>
      <c r="D109" s="11"/>
      <c r="E109" s="11"/>
      <c r="F109" s="11"/>
      <c r="G109" s="14"/>
      <c r="H109" s="14"/>
      <c r="I109" s="14"/>
      <c r="J109" s="14"/>
      <c r="K109" s="14">
        <v>8000</v>
      </c>
      <c r="L109" s="46">
        <f t="shared" si="13"/>
        <v>9000</v>
      </c>
    </row>
    <row r="110" spans="1:12" s="2" customFormat="1" ht="116.25" thickBot="1" x14ac:dyDescent="0.3">
      <c r="A110" s="17" t="s">
        <v>200</v>
      </c>
      <c r="B110" s="30" t="s">
        <v>201</v>
      </c>
      <c r="C110" s="11">
        <f>SUM(C111,C113)</f>
        <v>13000</v>
      </c>
      <c r="D110" s="11"/>
      <c r="E110" s="11"/>
      <c r="F110" s="11"/>
      <c r="G110" s="14"/>
      <c r="H110" s="14"/>
      <c r="I110" s="14"/>
      <c r="J110" s="14"/>
      <c r="K110" s="14">
        <v>-7000</v>
      </c>
      <c r="L110" s="46">
        <f t="shared" si="13"/>
        <v>6000</v>
      </c>
    </row>
    <row r="111" spans="1:12" s="2" customFormat="1" ht="52.5" thickBot="1" x14ac:dyDescent="0.3">
      <c r="A111" s="17" t="s">
        <v>202</v>
      </c>
      <c r="B111" s="30" t="s">
        <v>203</v>
      </c>
      <c r="C111" s="11">
        <f>C112</f>
        <v>8000</v>
      </c>
      <c r="D111" s="11"/>
      <c r="E111" s="11"/>
      <c r="F111" s="11"/>
      <c r="G111" s="14"/>
      <c r="H111" s="14"/>
      <c r="I111" s="14"/>
      <c r="J111" s="14"/>
      <c r="K111" s="14">
        <v>-2000</v>
      </c>
      <c r="L111" s="46">
        <f t="shared" si="13"/>
        <v>6000</v>
      </c>
    </row>
    <row r="112" spans="1:12" s="2" customFormat="1" ht="78" thickBot="1" x14ac:dyDescent="0.3">
      <c r="A112" s="17" t="s">
        <v>198</v>
      </c>
      <c r="B112" s="30" t="s">
        <v>196</v>
      </c>
      <c r="C112" s="11">
        <v>8000</v>
      </c>
      <c r="D112" s="11"/>
      <c r="E112" s="11"/>
      <c r="F112" s="11"/>
      <c r="G112" s="14"/>
      <c r="H112" s="14"/>
      <c r="I112" s="14"/>
      <c r="J112" s="14"/>
      <c r="K112" s="14">
        <v>-2000</v>
      </c>
      <c r="L112" s="46">
        <f t="shared" si="13"/>
        <v>6000</v>
      </c>
    </row>
    <row r="113" spans="1:12" s="2" customFormat="1" ht="90.75" thickBot="1" x14ac:dyDescent="0.3">
      <c r="A113" s="17" t="s">
        <v>204</v>
      </c>
      <c r="B113" s="30" t="s">
        <v>205</v>
      </c>
      <c r="C113" s="11">
        <f>C114</f>
        <v>5000</v>
      </c>
      <c r="D113" s="11"/>
      <c r="E113" s="11"/>
      <c r="F113" s="11"/>
      <c r="G113" s="14"/>
      <c r="H113" s="14"/>
      <c r="I113" s="14"/>
      <c r="J113" s="14"/>
      <c r="K113" s="14">
        <v>-5000</v>
      </c>
      <c r="L113" s="46">
        <f t="shared" si="13"/>
        <v>0</v>
      </c>
    </row>
    <row r="114" spans="1:12" s="2" customFormat="1" ht="78" thickBot="1" x14ac:dyDescent="0.3">
      <c r="A114" s="17" t="s">
        <v>199</v>
      </c>
      <c r="B114" s="30" t="s">
        <v>197</v>
      </c>
      <c r="C114" s="11">
        <v>5000</v>
      </c>
      <c r="D114" s="11"/>
      <c r="E114" s="11"/>
      <c r="F114" s="11"/>
      <c r="G114" s="14"/>
      <c r="H114" s="14"/>
      <c r="I114" s="14"/>
      <c r="J114" s="14"/>
      <c r="K114" s="14">
        <v>-5000</v>
      </c>
      <c r="L114" s="46">
        <f t="shared" si="13"/>
        <v>0</v>
      </c>
    </row>
    <row r="115" spans="1:12" s="2" customFormat="1" ht="27" thickBot="1" x14ac:dyDescent="0.3">
      <c r="A115" s="17" t="s">
        <v>176</v>
      </c>
      <c r="B115" s="30" t="s">
        <v>177</v>
      </c>
      <c r="C115" s="11">
        <f>SUM(C116)</f>
        <v>2000</v>
      </c>
      <c r="D115" s="11"/>
      <c r="E115" s="11"/>
      <c r="F115" s="11"/>
      <c r="G115" s="14"/>
      <c r="H115" s="14"/>
      <c r="I115" s="14"/>
      <c r="J115" s="14"/>
      <c r="K115" s="14">
        <v>-1000</v>
      </c>
      <c r="L115" s="46">
        <f t="shared" si="13"/>
        <v>1000</v>
      </c>
    </row>
    <row r="116" spans="1:12" s="2" customFormat="1" ht="78" thickBot="1" x14ac:dyDescent="0.3">
      <c r="A116" s="17" t="s">
        <v>178</v>
      </c>
      <c r="B116" s="30" t="s">
        <v>189</v>
      </c>
      <c r="C116" s="11">
        <f>SUM(C117,C118)</f>
        <v>2000</v>
      </c>
      <c r="D116" s="11"/>
      <c r="E116" s="11"/>
      <c r="F116" s="11"/>
      <c r="G116" s="14"/>
      <c r="H116" s="14"/>
      <c r="I116" s="14"/>
      <c r="J116" s="14"/>
      <c r="K116" s="14">
        <v>-1000</v>
      </c>
      <c r="L116" s="46">
        <f t="shared" si="13"/>
        <v>1000</v>
      </c>
    </row>
    <row r="117" spans="1:12" s="2" customFormat="1" ht="65.25" thickBot="1" x14ac:dyDescent="0.3">
      <c r="A117" s="17" t="s">
        <v>188</v>
      </c>
      <c r="B117" s="30" t="s">
        <v>190</v>
      </c>
      <c r="C117" s="11">
        <v>1000</v>
      </c>
      <c r="D117" s="11"/>
      <c r="E117" s="11"/>
      <c r="F117" s="11"/>
      <c r="G117" s="14"/>
      <c r="H117" s="14"/>
      <c r="I117" s="14"/>
      <c r="J117" s="14"/>
      <c r="K117" s="14"/>
      <c r="L117" s="46">
        <f t="shared" si="13"/>
        <v>1000</v>
      </c>
    </row>
    <row r="118" spans="1:12" s="2" customFormat="1" ht="77.25" thickBot="1" x14ac:dyDescent="0.3">
      <c r="A118" s="20" t="s">
        <v>179</v>
      </c>
      <c r="B118" s="31" t="s">
        <v>191</v>
      </c>
      <c r="C118" s="11">
        <v>1000</v>
      </c>
      <c r="D118" s="11"/>
      <c r="E118" s="11"/>
      <c r="F118" s="11"/>
      <c r="G118" s="14"/>
      <c r="H118" s="14"/>
      <c r="I118" s="14"/>
      <c r="J118" s="14"/>
      <c r="K118" s="14">
        <v>-1000</v>
      </c>
      <c r="L118" s="46">
        <f t="shared" si="13"/>
        <v>0</v>
      </c>
    </row>
    <row r="119" spans="1:12" s="2" customFormat="1" ht="16.5" thickBot="1" x14ac:dyDescent="0.3">
      <c r="A119" s="17" t="s">
        <v>180</v>
      </c>
      <c r="B119" s="30" t="s">
        <v>181</v>
      </c>
      <c r="C119" s="11">
        <f>SUM(C120)</f>
        <v>34000</v>
      </c>
      <c r="D119" s="11"/>
      <c r="E119" s="11"/>
      <c r="F119" s="11"/>
      <c r="G119" s="14"/>
      <c r="H119" s="14"/>
      <c r="I119" s="14"/>
      <c r="J119" s="14"/>
      <c r="K119" s="14">
        <v>16000</v>
      </c>
      <c r="L119" s="46">
        <f t="shared" si="13"/>
        <v>50000</v>
      </c>
    </row>
    <row r="120" spans="1:12" s="2" customFormat="1" ht="103.5" thickBot="1" x14ac:dyDescent="0.3">
      <c r="A120" s="17" t="s">
        <v>182</v>
      </c>
      <c r="B120" s="30" t="s">
        <v>247</v>
      </c>
      <c r="C120" s="11">
        <v>34000</v>
      </c>
      <c r="D120" s="11"/>
      <c r="E120" s="11"/>
      <c r="F120" s="11"/>
      <c r="G120" s="14"/>
      <c r="H120" s="14"/>
      <c r="I120" s="14"/>
      <c r="J120" s="14"/>
      <c r="K120" s="14">
        <v>16000</v>
      </c>
      <c r="L120" s="46">
        <f t="shared" si="13"/>
        <v>50000</v>
      </c>
    </row>
    <row r="121" spans="1:12" s="2" customFormat="1" x14ac:dyDescent="0.25">
      <c r="A121" s="38" t="s">
        <v>286</v>
      </c>
      <c r="B121" s="41" t="s">
        <v>289</v>
      </c>
      <c r="C121" s="11"/>
      <c r="D121" s="11"/>
      <c r="E121" s="11"/>
      <c r="F121" s="11"/>
      <c r="G121" s="14"/>
      <c r="H121" s="14"/>
      <c r="I121" s="14"/>
      <c r="J121" s="14"/>
      <c r="K121" s="45">
        <v>13000</v>
      </c>
      <c r="L121" s="46">
        <f t="shared" si="13"/>
        <v>13000</v>
      </c>
    </row>
    <row r="122" spans="1:12" s="2" customFormat="1" x14ac:dyDescent="0.25">
      <c r="A122" s="38" t="s">
        <v>287</v>
      </c>
      <c r="B122" s="40" t="s">
        <v>290</v>
      </c>
      <c r="C122" s="11"/>
      <c r="D122" s="11"/>
      <c r="E122" s="11"/>
      <c r="F122" s="11"/>
      <c r="G122" s="14"/>
      <c r="H122" s="14"/>
      <c r="I122" s="14"/>
      <c r="J122" s="14"/>
      <c r="K122" s="14">
        <v>13000</v>
      </c>
      <c r="L122" s="46">
        <f t="shared" si="13"/>
        <v>13000</v>
      </c>
    </row>
    <row r="123" spans="1:12" s="2" customFormat="1" ht="31.5" x14ac:dyDescent="0.25">
      <c r="A123" s="38" t="s">
        <v>288</v>
      </c>
      <c r="B123" s="40" t="s">
        <v>291</v>
      </c>
      <c r="C123" s="11"/>
      <c r="D123" s="11"/>
      <c r="E123" s="11"/>
      <c r="F123" s="11"/>
      <c r="G123" s="14"/>
      <c r="H123" s="14"/>
      <c r="I123" s="14"/>
      <c r="J123" s="14"/>
      <c r="K123" s="14">
        <v>13000</v>
      </c>
      <c r="L123" s="46">
        <f t="shared" si="13"/>
        <v>13000</v>
      </c>
    </row>
    <row r="124" spans="1:12" s="2" customFormat="1" ht="16.5" thickBot="1" x14ac:dyDescent="0.3">
      <c r="A124" s="16" t="s">
        <v>208</v>
      </c>
      <c r="B124" s="32" t="s">
        <v>209</v>
      </c>
      <c r="C124" s="27">
        <f>SUM(C125)</f>
        <v>543152676.58999991</v>
      </c>
      <c r="D124" s="27">
        <f>SUM(D125)</f>
        <v>992862.86</v>
      </c>
      <c r="E124" s="27">
        <f>SUM(E125)</f>
        <v>81903609.200000003</v>
      </c>
      <c r="F124" s="27">
        <f>SUM(F125)</f>
        <v>750000</v>
      </c>
      <c r="G124" s="27">
        <f t="shared" ref="G124:K124" si="16">SUM(G125)</f>
        <v>36773905.710000001</v>
      </c>
      <c r="H124" s="27">
        <f t="shared" si="16"/>
        <v>26142758.82</v>
      </c>
      <c r="I124" s="27">
        <f t="shared" si="16"/>
        <v>2130328</v>
      </c>
      <c r="J124" s="27">
        <f t="shared" si="16"/>
        <v>112590</v>
      </c>
      <c r="K124" s="27">
        <f t="shared" si="16"/>
        <v>-1998311.48</v>
      </c>
      <c r="L124" s="46">
        <f>C124+D124+E124+G124+H124+I124+J124+K124+F124</f>
        <v>689960419.70000005</v>
      </c>
    </row>
    <row r="125" spans="1:12" s="2" customFormat="1" ht="39.75" thickBot="1" x14ac:dyDescent="0.3">
      <c r="A125" s="21" t="s">
        <v>125</v>
      </c>
      <c r="B125" s="33" t="s">
        <v>126</v>
      </c>
      <c r="C125" s="34">
        <f>SUM(C126+C130+C141+C149)</f>
        <v>543152676.58999991</v>
      </c>
      <c r="D125" s="34">
        <f>SUM(D126+D130+D141+D149)</f>
        <v>992862.86</v>
      </c>
      <c r="E125" s="34">
        <f>SUM(E126+E130+E141+E149)</f>
        <v>81903609.200000003</v>
      </c>
      <c r="F125" s="34">
        <f>SUM(F126+F130+F141+F149)</f>
        <v>750000</v>
      </c>
      <c r="G125" s="34">
        <f t="shared" ref="G125:J125" si="17">SUM(G126+G130+G141+G149)</f>
        <v>36773905.710000001</v>
      </c>
      <c r="H125" s="34">
        <f t="shared" si="17"/>
        <v>26142758.82</v>
      </c>
      <c r="I125" s="34">
        <f t="shared" si="17"/>
        <v>2130328</v>
      </c>
      <c r="J125" s="34">
        <f t="shared" si="17"/>
        <v>112590</v>
      </c>
      <c r="K125" s="34">
        <f t="shared" ref="K125" si="18">SUM(K126+K130+K141+K149)</f>
        <v>-1998311.48</v>
      </c>
      <c r="L125" s="46">
        <f>C125+D125+E125+G125+H125+I125+J125+K125+F125</f>
        <v>689960419.70000005</v>
      </c>
    </row>
    <row r="126" spans="1:12" s="2" customFormat="1" ht="27" thickBot="1" x14ac:dyDescent="0.3">
      <c r="A126" s="21" t="s">
        <v>127</v>
      </c>
      <c r="B126" s="33" t="s">
        <v>128</v>
      </c>
      <c r="C126" s="34">
        <f>SUM(C127:C128)</f>
        <v>78327000</v>
      </c>
      <c r="D126" s="34">
        <f>SUM(D127:D128)</f>
        <v>0</v>
      </c>
      <c r="E126" s="34">
        <f>SUM(E127:E128)</f>
        <v>8800000</v>
      </c>
      <c r="F126" s="34">
        <f>SUM(F127:F128)</f>
        <v>0</v>
      </c>
      <c r="G126" s="34">
        <f t="shared" ref="G126:J126" si="19">SUM(G127:G128)</f>
        <v>0</v>
      </c>
      <c r="H126" s="34">
        <f t="shared" si="19"/>
        <v>19769729</v>
      </c>
      <c r="I126" s="34">
        <f t="shared" si="19"/>
        <v>1786702</v>
      </c>
      <c r="J126" s="34">
        <f t="shared" si="19"/>
        <v>112590</v>
      </c>
      <c r="K126" s="34">
        <f>SUM(K128:K129)</f>
        <v>1233000</v>
      </c>
      <c r="L126" s="46">
        <f t="shared" si="13"/>
        <v>110029021</v>
      </c>
    </row>
    <row r="127" spans="1:12" s="2" customFormat="1" ht="39.75" thickBot="1" x14ac:dyDescent="0.3">
      <c r="A127" s="3" t="s">
        <v>129</v>
      </c>
      <c r="B127" s="6" t="s">
        <v>130</v>
      </c>
      <c r="C127" s="7">
        <v>67131000</v>
      </c>
      <c r="D127" s="7"/>
      <c r="E127" s="7"/>
      <c r="F127" s="7"/>
      <c r="G127" s="14"/>
      <c r="H127" s="14"/>
      <c r="I127" s="14"/>
      <c r="J127" s="14"/>
      <c r="K127" s="14"/>
      <c r="L127" s="46">
        <f t="shared" si="13"/>
        <v>67131000</v>
      </c>
    </row>
    <row r="128" spans="1:12" s="2" customFormat="1" ht="39.75" thickBot="1" x14ac:dyDescent="0.3">
      <c r="A128" s="3" t="s">
        <v>131</v>
      </c>
      <c r="B128" s="6" t="s">
        <v>132</v>
      </c>
      <c r="C128" s="7">
        <v>11196000</v>
      </c>
      <c r="D128" s="7"/>
      <c r="E128" s="7">
        <v>8800000</v>
      </c>
      <c r="F128" s="7"/>
      <c r="G128" s="14"/>
      <c r="H128" s="14">
        <v>19769729</v>
      </c>
      <c r="I128" s="14">
        <v>1786702</v>
      </c>
      <c r="J128" s="14">
        <v>112590</v>
      </c>
      <c r="K128" s="14"/>
      <c r="L128" s="46">
        <f t="shared" si="13"/>
        <v>41665021</v>
      </c>
    </row>
    <row r="129" spans="1:12" s="2" customFormat="1" x14ac:dyDescent="0.25">
      <c r="A129" s="42" t="s">
        <v>292</v>
      </c>
      <c r="B129" s="6" t="s">
        <v>293</v>
      </c>
      <c r="C129" s="7"/>
      <c r="D129" s="7"/>
      <c r="E129" s="7"/>
      <c r="F129" s="7"/>
      <c r="G129" s="14"/>
      <c r="H129" s="14"/>
      <c r="I129" s="14"/>
      <c r="J129" s="14"/>
      <c r="K129" s="14">
        <v>1233000</v>
      </c>
      <c r="L129" s="46">
        <f t="shared" si="13"/>
        <v>1233000</v>
      </c>
    </row>
    <row r="130" spans="1:12" s="2" customFormat="1" ht="27" thickBot="1" x14ac:dyDescent="0.3">
      <c r="A130" s="21" t="s">
        <v>133</v>
      </c>
      <c r="B130" s="33" t="s">
        <v>134</v>
      </c>
      <c r="C130" s="34">
        <f>SUM(C131:C140)</f>
        <v>68994544.5</v>
      </c>
      <c r="D130" s="34">
        <f>SUM(D131:D140)</f>
        <v>140862.85999999999</v>
      </c>
      <c r="E130" s="34">
        <f>SUM(E131:E140)</f>
        <v>71265443.200000003</v>
      </c>
      <c r="F130" s="34">
        <f>SUM(F131:F140)</f>
        <v>0</v>
      </c>
      <c r="G130" s="34">
        <f t="shared" ref="G130:J130" si="20">SUM(G131:G140)</f>
        <v>3976606.2800000003</v>
      </c>
      <c r="H130" s="34">
        <f t="shared" si="20"/>
        <v>0</v>
      </c>
      <c r="I130" s="34">
        <f t="shared" si="20"/>
        <v>0</v>
      </c>
      <c r="J130" s="34">
        <f t="shared" si="20"/>
        <v>0</v>
      </c>
      <c r="K130" s="34">
        <f t="shared" ref="K130" si="21">SUM(K131:K140)</f>
        <v>-3883087.63</v>
      </c>
      <c r="L130" s="46">
        <f t="shared" si="13"/>
        <v>140494369.21000001</v>
      </c>
    </row>
    <row r="131" spans="1:12" s="2" customFormat="1" ht="39.75" thickBot="1" x14ac:dyDescent="0.3">
      <c r="A131" s="3" t="s">
        <v>206</v>
      </c>
      <c r="B131" s="6" t="s">
        <v>207</v>
      </c>
      <c r="C131" s="7">
        <v>11400000</v>
      </c>
      <c r="D131" s="7"/>
      <c r="E131" s="7">
        <v>-11400000</v>
      </c>
      <c r="F131" s="7"/>
      <c r="G131" s="14"/>
      <c r="H131" s="14"/>
      <c r="I131" s="14"/>
      <c r="J131" s="14"/>
      <c r="K131" s="14"/>
      <c r="L131" s="46">
        <f t="shared" si="13"/>
        <v>0</v>
      </c>
    </row>
    <row r="132" spans="1:12" s="2" customFormat="1" ht="39.75" thickBot="1" x14ac:dyDescent="0.3">
      <c r="A132" s="3" t="s">
        <v>135</v>
      </c>
      <c r="B132" s="6" t="s">
        <v>136</v>
      </c>
      <c r="C132" s="7">
        <v>28002298.800000001</v>
      </c>
      <c r="D132" s="7"/>
      <c r="E132" s="7">
        <v>9842890</v>
      </c>
      <c r="F132" s="7"/>
      <c r="G132" s="14"/>
      <c r="H132" s="14"/>
      <c r="I132" s="14"/>
      <c r="J132" s="14"/>
      <c r="K132" s="43">
        <v>-1542662.1</v>
      </c>
      <c r="L132" s="46">
        <f t="shared" si="13"/>
        <v>36302526.699999996</v>
      </c>
    </row>
    <row r="133" spans="1:12" s="2" customFormat="1" ht="52.5" thickBot="1" x14ac:dyDescent="0.3">
      <c r="A133" s="3" t="s">
        <v>251</v>
      </c>
      <c r="B133" s="6" t="s">
        <v>252</v>
      </c>
      <c r="C133" s="7">
        <v>16857109</v>
      </c>
      <c r="D133" s="7"/>
      <c r="E133" s="7"/>
      <c r="F133" s="7"/>
      <c r="G133" s="14"/>
      <c r="H133" s="14"/>
      <c r="I133" s="14"/>
      <c r="J133" s="14"/>
      <c r="K133" s="43">
        <v>-2340425.5299999998</v>
      </c>
      <c r="L133" s="46">
        <f t="shared" si="13"/>
        <v>14516683.470000001</v>
      </c>
    </row>
    <row r="134" spans="1:12" s="2" customFormat="1" ht="52.5" thickBot="1" x14ac:dyDescent="0.3">
      <c r="A134" s="3" t="s">
        <v>137</v>
      </c>
      <c r="B134" s="6" t="s">
        <v>138</v>
      </c>
      <c r="C134" s="7">
        <v>2703245</v>
      </c>
      <c r="D134" s="7"/>
      <c r="E134" s="7"/>
      <c r="F134" s="7"/>
      <c r="G134" s="14"/>
      <c r="H134" s="14"/>
      <c r="I134" s="14"/>
      <c r="J134" s="14"/>
      <c r="K134" s="14"/>
      <c r="L134" s="46">
        <f t="shared" ref="L134:L153" si="22">C134+D134+E134+G134+H134+I134+J134+K134</f>
        <v>2703245</v>
      </c>
    </row>
    <row r="135" spans="1:12" s="2" customFormat="1" ht="39" x14ac:dyDescent="0.25">
      <c r="A135" s="22" t="s">
        <v>139</v>
      </c>
      <c r="B135" s="6" t="s">
        <v>140</v>
      </c>
      <c r="C135" s="7">
        <v>860500.68</v>
      </c>
      <c r="D135" s="7">
        <v>34479.86</v>
      </c>
      <c r="E135" s="7"/>
      <c r="F135" s="7"/>
      <c r="G135" s="14">
        <v>373002.28</v>
      </c>
      <c r="H135" s="14"/>
      <c r="I135" s="14"/>
      <c r="J135" s="14"/>
      <c r="K135" s="14"/>
      <c r="L135" s="46">
        <f t="shared" si="22"/>
        <v>1267982.82</v>
      </c>
    </row>
    <row r="136" spans="1:12" s="2" customFormat="1" ht="26.25" x14ac:dyDescent="0.25">
      <c r="A136" s="23" t="s">
        <v>248</v>
      </c>
      <c r="B136" s="6" t="s">
        <v>249</v>
      </c>
      <c r="C136" s="7"/>
      <c r="D136" s="7"/>
      <c r="E136" s="7"/>
      <c r="F136" s="7"/>
      <c r="G136" s="14"/>
      <c r="H136" s="14"/>
      <c r="I136" s="14"/>
      <c r="J136" s="14"/>
      <c r="K136" s="14"/>
      <c r="L136" s="46">
        <f t="shared" si="22"/>
        <v>0</v>
      </c>
    </row>
    <row r="137" spans="1:12" s="5" customFormat="1" ht="26.25" x14ac:dyDescent="0.25">
      <c r="A137" s="24" t="s">
        <v>193</v>
      </c>
      <c r="B137" s="8" t="s">
        <v>192</v>
      </c>
      <c r="C137" s="10">
        <v>287246</v>
      </c>
      <c r="D137" s="10">
        <v>106383</v>
      </c>
      <c r="E137" s="10"/>
      <c r="F137" s="10"/>
      <c r="G137" s="9"/>
      <c r="H137" s="9"/>
      <c r="I137" s="9"/>
      <c r="J137" s="9"/>
      <c r="K137" s="9"/>
      <c r="L137" s="46">
        <f t="shared" si="22"/>
        <v>393629</v>
      </c>
    </row>
    <row r="138" spans="1:12" s="5" customFormat="1" ht="26.25" x14ac:dyDescent="0.25">
      <c r="A138" s="24" t="s">
        <v>255</v>
      </c>
      <c r="B138" s="8" t="s">
        <v>250</v>
      </c>
      <c r="C138" s="10"/>
      <c r="D138" s="10"/>
      <c r="E138" s="10"/>
      <c r="F138" s="10"/>
      <c r="G138" s="9"/>
      <c r="H138" s="9"/>
      <c r="I138" s="9"/>
      <c r="J138" s="9"/>
      <c r="K138" s="9"/>
      <c r="L138" s="46">
        <f t="shared" si="22"/>
        <v>0</v>
      </c>
    </row>
    <row r="139" spans="1:12" s="5" customFormat="1" ht="39" x14ac:dyDescent="0.25">
      <c r="A139" s="24" t="s">
        <v>259</v>
      </c>
      <c r="B139" s="8" t="s">
        <v>260</v>
      </c>
      <c r="C139" s="10"/>
      <c r="D139" s="10"/>
      <c r="E139" s="10">
        <v>59192553.200000003</v>
      </c>
      <c r="F139" s="10"/>
      <c r="G139" s="9"/>
      <c r="H139" s="9"/>
      <c r="I139" s="9"/>
      <c r="J139" s="9"/>
      <c r="K139" s="9"/>
      <c r="L139" s="46">
        <f t="shared" si="22"/>
        <v>59192553.200000003</v>
      </c>
    </row>
    <row r="140" spans="1:12" s="2" customFormat="1" x14ac:dyDescent="0.25">
      <c r="A140" s="23" t="s">
        <v>141</v>
      </c>
      <c r="B140" s="6" t="s">
        <v>142</v>
      </c>
      <c r="C140" s="11">
        <v>8884145.0199999996</v>
      </c>
      <c r="D140" s="11"/>
      <c r="E140" s="11">
        <v>13630000</v>
      </c>
      <c r="F140" s="11"/>
      <c r="G140" s="14">
        <v>3603604</v>
      </c>
      <c r="H140" s="14"/>
      <c r="I140" s="14"/>
      <c r="J140" s="14"/>
      <c r="K140" s="14"/>
      <c r="L140" s="46">
        <f t="shared" si="22"/>
        <v>26117749.02</v>
      </c>
    </row>
    <row r="141" spans="1:12" s="2" customFormat="1" ht="27" thickBot="1" x14ac:dyDescent="0.3">
      <c r="A141" s="21" t="s">
        <v>143</v>
      </c>
      <c r="B141" s="33" t="s">
        <v>144</v>
      </c>
      <c r="C141" s="34">
        <f>SUM(C142:C148)</f>
        <v>359435495.83999997</v>
      </c>
      <c r="D141" s="34">
        <f>SUM(D142:D148)</f>
        <v>0</v>
      </c>
      <c r="E141" s="34">
        <f>SUM(E142:E148)</f>
        <v>1838166</v>
      </c>
      <c r="F141" s="34">
        <f>SUM(F142:F148)</f>
        <v>0</v>
      </c>
      <c r="G141" s="34">
        <f t="shared" ref="G141:J141" si="23">SUM(G142:G148)</f>
        <v>31235133.280000001</v>
      </c>
      <c r="H141" s="34">
        <f>SUM(H142:H148)</f>
        <v>4587144.32</v>
      </c>
      <c r="I141" s="34">
        <f t="shared" si="23"/>
        <v>0</v>
      </c>
      <c r="J141" s="34">
        <f t="shared" si="23"/>
        <v>0</v>
      </c>
      <c r="K141" s="34">
        <f t="shared" ref="K141" si="24">SUM(K142:K148)</f>
        <v>-39600</v>
      </c>
      <c r="L141" s="46">
        <f t="shared" si="22"/>
        <v>397056339.44</v>
      </c>
    </row>
    <row r="142" spans="1:12" s="2" customFormat="1" ht="39.75" thickBot="1" x14ac:dyDescent="0.3">
      <c r="A142" s="3" t="s">
        <v>145</v>
      </c>
      <c r="B142" s="6" t="s">
        <v>146</v>
      </c>
      <c r="C142" s="7">
        <f>536019.84+391635+320994305+118800+74000+18068400+1828030+1632000</f>
        <v>343643189.83999997</v>
      </c>
      <c r="D142" s="7"/>
      <c r="E142" s="7"/>
      <c r="F142" s="7"/>
      <c r="G142" s="14">
        <v>-6316226.7199999997</v>
      </c>
      <c r="H142" s="14"/>
      <c r="I142" s="14"/>
      <c r="J142" s="14"/>
      <c r="K142" s="14">
        <v>-39600</v>
      </c>
      <c r="L142" s="46">
        <f t="shared" si="22"/>
        <v>337287363.11999995</v>
      </c>
    </row>
    <row r="143" spans="1:12" s="2" customFormat="1" ht="78" thickBot="1" x14ac:dyDescent="0.3">
      <c r="A143" s="3" t="s">
        <v>147</v>
      </c>
      <c r="B143" s="6" t="s">
        <v>148</v>
      </c>
      <c r="C143" s="7">
        <v>3588325</v>
      </c>
      <c r="D143" s="7"/>
      <c r="E143" s="7"/>
      <c r="F143" s="7"/>
      <c r="G143" s="14"/>
      <c r="H143" s="14">
        <v>-1114543</v>
      </c>
      <c r="I143" s="14"/>
      <c r="J143" s="14"/>
      <c r="K143" s="14"/>
      <c r="L143" s="46">
        <f t="shared" si="22"/>
        <v>2473782</v>
      </c>
    </row>
    <row r="144" spans="1:12" s="2" customFormat="1" ht="65.25" thickBot="1" x14ac:dyDescent="0.3">
      <c r="A144" s="3" t="s">
        <v>149</v>
      </c>
      <c r="B144" s="6" t="s">
        <v>150</v>
      </c>
      <c r="C144" s="7">
        <v>11282700</v>
      </c>
      <c r="D144" s="7"/>
      <c r="E144" s="7">
        <v>1838166</v>
      </c>
      <c r="F144" s="7"/>
      <c r="G144" s="14">
        <v>37551360</v>
      </c>
      <c r="H144" s="14">
        <v>5657535.3200000003</v>
      </c>
      <c r="I144" s="14"/>
      <c r="J144" s="14"/>
      <c r="K144" s="14"/>
      <c r="L144" s="46">
        <f t="shared" si="22"/>
        <v>56329761.32</v>
      </c>
    </row>
    <row r="145" spans="1:12" s="2" customFormat="1" ht="39.75" thickBot="1" x14ac:dyDescent="0.3">
      <c r="A145" s="3" t="s">
        <v>151</v>
      </c>
      <c r="B145" s="6" t="s">
        <v>152</v>
      </c>
      <c r="C145" s="7">
        <v>760774</v>
      </c>
      <c r="D145" s="7"/>
      <c r="E145" s="7"/>
      <c r="F145" s="7"/>
      <c r="G145" s="14"/>
      <c r="H145" s="14">
        <v>44152</v>
      </c>
      <c r="I145" s="14"/>
      <c r="J145" s="14"/>
      <c r="K145" s="14"/>
      <c r="L145" s="46">
        <f t="shared" si="22"/>
        <v>804926</v>
      </c>
    </row>
    <row r="146" spans="1:12" s="2" customFormat="1" ht="65.25" thickBot="1" x14ac:dyDescent="0.3">
      <c r="A146" s="3" t="s">
        <v>153</v>
      </c>
      <c r="B146" s="6" t="s">
        <v>154</v>
      </c>
      <c r="C146" s="7">
        <v>160507</v>
      </c>
      <c r="D146" s="7"/>
      <c r="E146" s="7"/>
      <c r="F146" s="7"/>
      <c r="G146" s="14"/>
      <c r="H146" s="14"/>
      <c r="I146" s="14"/>
      <c r="J146" s="14"/>
      <c r="K146" s="14"/>
      <c r="L146" s="46">
        <f t="shared" si="22"/>
        <v>160507</v>
      </c>
    </row>
    <row r="147" spans="1:12" s="2" customFormat="1" ht="52.5" thickBot="1" x14ac:dyDescent="0.3">
      <c r="A147" s="3" t="s">
        <v>155</v>
      </c>
      <c r="B147" s="6" t="s">
        <v>156</v>
      </c>
      <c r="C147" s="7"/>
      <c r="D147" s="7"/>
      <c r="E147" s="7"/>
      <c r="F147" s="7"/>
      <c r="G147" s="14"/>
      <c r="H147" s="14"/>
      <c r="I147" s="14"/>
      <c r="J147" s="14"/>
      <c r="K147" s="14"/>
      <c r="L147" s="46">
        <f t="shared" si="22"/>
        <v>0</v>
      </c>
    </row>
    <row r="148" spans="1:12" s="2" customFormat="1" ht="39.75" thickBot="1" x14ac:dyDescent="0.3">
      <c r="A148" s="3" t="s">
        <v>194</v>
      </c>
      <c r="B148" s="4" t="s">
        <v>195</v>
      </c>
      <c r="C148" s="7"/>
      <c r="D148" s="7"/>
      <c r="E148" s="7"/>
      <c r="F148" s="7"/>
      <c r="G148" s="14"/>
      <c r="H148" s="14"/>
      <c r="I148" s="14"/>
      <c r="J148" s="14"/>
      <c r="K148" s="14"/>
      <c r="L148" s="46">
        <f t="shared" si="22"/>
        <v>0</v>
      </c>
    </row>
    <row r="149" spans="1:12" s="2" customFormat="1" ht="16.5" thickBot="1" x14ac:dyDescent="0.3">
      <c r="A149" s="21" t="s">
        <v>157</v>
      </c>
      <c r="B149" s="33" t="s">
        <v>158</v>
      </c>
      <c r="C149" s="34">
        <f>SUM(C150:C152)</f>
        <v>36395636.25</v>
      </c>
      <c r="D149" s="34">
        <f>SUM(D150:D152)</f>
        <v>852000</v>
      </c>
      <c r="E149" s="34">
        <f t="shared" ref="E149:J149" si="25">SUM(E150:E152)</f>
        <v>0</v>
      </c>
      <c r="F149" s="34">
        <f t="shared" si="25"/>
        <v>750000</v>
      </c>
      <c r="G149" s="34">
        <f>SUM(G150:G152,G153)</f>
        <v>1562166.15</v>
      </c>
      <c r="H149" s="34">
        <f>SUM(H150:H152,H153)</f>
        <v>1785885.5</v>
      </c>
      <c r="I149" s="34">
        <f t="shared" si="25"/>
        <v>343626</v>
      </c>
      <c r="J149" s="34">
        <f t="shared" si="25"/>
        <v>0</v>
      </c>
      <c r="K149" s="34">
        <f>SUM(K150:K153)</f>
        <v>691376.15</v>
      </c>
      <c r="L149" s="46">
        <f>C149+D149+E149+G149+H149+I149+J149+K149+F149</f>
        <v>42380690.049999997</v>
      </c>
    </row>
    <row r="150" spans="1:12" s="2" customFormat="1" ht="65.25" thickBot="1" x14ac:dyDescent="0.3">
      <c r="A150" s="3" t="s">
        <v>159</v>
      </c>
      <c r="B150" s="6" t="s">
        <v>160</v>
      </c>
      <c r="C150" s="7">
        <v>20849756.25</v>
      </c>
      <c r="D150" s="7">
        <v>852000</v>
      </c>
      <c r="E150" s="7"/>
      <c r="F150" s="7">
        <v>750000</v>
      </c>
      <c r="G150" s="14">
        <v>77000</v>
      </c>
      <c r="H150" s="14">
        <v>726660.5</v>
      </c>
      <c r="I150" s="14">
        <v>343626</v>
      </c>
      <c r="J150" s="14"/>
      <c r="K150" s="14">
        <v>1108000</v>
      </c>
      <c r="L150" s="46">
        <f>C150+D150+E150+G150+H150+I150+J150+K150+F150</f>
        <v>24707042.75</v>
      </c>
    </row>
    <row r="151" spans="1:12" s="2" customFormat="1" ht="78" thickBot="1" x14ac:dyDescent="0.3">
      <c r="A151" s="3" t="s">
        <v>294</v>
      </c>
      <c r="B151" s="6" t="s">
        <v>295</v>
      </c>
      <c r="C151" s="7"/>
      <c r="D151" s="7"/>
      <c r="E151" s="7"/>
      <c r="F151" s="7"/>
      <c r="G151" s="14"/>
      <c r="H151" s="14"/>
      <c r="I151" s="14"/>
      <c r="J151" s="14"/>
      <c r="K151" s="14">
        <v>966542.3</v>
      </c>
      <c r="L151" s="46">
        <f t="shared" si="22"/>
        <v>966542.3</v>
      </c>
    </row>
    <row r="152" spans="1:12" s="2" customFormat="1" ht="65.25" thickBot="1" x14ac:dyDescent="0.3">
      <c r="A152" s="3" t="s">
        <v>254</v>
      </c>
      <c r="B152" s="6" t="s">
        <v>253</v>
      </c>
      <c r="C152" s="7">
        <v>15545880</v>
      </c>
      <c r="D152" s="7"/>
      <c r="E152" s="7"/>
      <c r="F152" s="7"/>
      <c r="G152" s="14"/>
      <c r="H152" s="14"/>
      <c r="I152" s="14"/>
      <c r="J152" s="14"/>
      <c r="K152" s="14">
        <v>-436000</v>
      </c>
      <c r="L152" s="46">
        <f t="shared" si="22"/>
        <v>15109880</v>
      </c>
    </row>
    <row r="153" spans="1:12" s="2" customFormat="1" ht="27" thickBot="1" x14ac:dyDescent="0.3">
      <c r="A153" s="3" t="s">
        <v>280</v>
      </c>
      <c r="B153" s="6" t="s">
        <v>281</v>
      </c>
      <c r="C153" s="7"/>
      <c r="D153" s="7"/>
      <c r="E153" s="7"/>
      <c r="F153" s="7"/>
      <c r="G153" s="14">
        <v>1485166.15</v>
      </c>
      <c r="H153" s="14">
        <v>1059225</v>
      </c>
      <c r="I153" s="14"/>
      <c r="J153" s="14"/>
      <c r="K153" s="14">
        <v>-947166.15</v>
      </c>
      <c r="L153" s="46">
        <f t="shared" si="22"/>
        <v>1597225</v>
      </c>
    </row>
    <row r="154" spans="1:12" s="2" customFormat="1" ht="16.5" thickBot="1" x14ac:dyDescent="0.3">
      <c r="A154" s="25"/>
      <c r="B154" s="33" t="s">
        <v>161</v>
      </c>
      <c r="C154" s="34">
        <f>C5+C124</f>
        <v>761566676.58999991</v>
      </c>
      <c r="D154" s="34">
        <f t="shared" ref="D154:J154" si="26">D5+D124</f>
        <v>992862.86</v>
      </c>
      <c r="E154" s="34">
        <f t="shared" si="26"/>
        <v>81903609.200000003</v>
      </c>
      <c r="F154" s="34">
        <f t="shared" si="26"/>
        <v>750000</v>
      </c>
      <c r="G154" s="34">
        <f t="shared" si="26"/>
        <v>41709905.710000001</v>
      </c>
      <c r="H154" s="34">
        <f t="shared" si="26"/>
        <v>35952758.82</v>
      </c>
      <c r="I154" s="34">
        <f t="shared" si="26"/>
        <v>2130328</v>
      </c>
      <c r="J154" s="34">
        <f t="shared" si="26"/>
        <v>112590</v>
      </c>
      <c r="K154" s="34">
        <f t="shared" ref="K154" si="27">K5+K124</f>
        <v>-1998311.48</v>
      </c>
      <c r="L154" s="46">
        <f>C154+D154+E154+G154+H154+I154+J154+K154+F154</f>
        <v>923120419.70000005</v>
      </c>
    </row>
    <row r="156" spans="1:12" x14ac:dyDescent="0.25">
      <c r="K156" s="2"/>
    </row>
    <row r="157" spans="1:12" x14ac:dyDescent="0.25">
      <c r="K157" s="44"/>
    </row>
    <row r="158" spans="1:12" x14ac:dyDescent="0.25">
      <c r="L158" s="44"/>
    </row>
  </sheetData>
  <mergeCells count="26">
    <mergeCell ref="K46:K48"/>
    <mergeCell ref="F43:F45"/>
    <mergeCell ref="F46:F48"/>
    <mergeCell ref="L46:L48"/>
    <mergeCell ref="L43:L45"/>
    <mergeCell ref="G43:G45"/>
    <mergeCell ref="H43:H45"/>
    <mergeCell ref="I43:I45"/>
    <mergeCell ref="J43:J45"/>
    <mergeCell ref="G46:G48"/>
    <mergeCell ref="H46:H48"/>
    <mergeCell ref="I46:I48"/>
    <mergeCell ref="J46:J48"/>
    <mergeCell ref="C1:E1"/>
    <mergeCell ref="A43:A45"/>
    <mergeCell ref="B43:B45"/>
    <mergeCell ref="C43:C45"/>
    <mergeCell ref="D43:D45"/>
    <mergeCell ref="E43:E45"/>
    <mergeCell ref="A2:L2"/>
    <mergeCell ref="K43:K45"/>
    <mergeCell ref="A46:A48"/>
    <mergeCell ref="B46:B48"/>
    <mergeCell ref="C46:C48"/>
    <mergeCell ref="D46:D48"/>
    <mergeCell ref="E46:E48"/>
  </mergeCells>
  <hyperlinks>
    <hyperlink ref="B84" r:id="rId1" display="consultantplus://offline/ref=C84CB3038B4AEA7D3C5C5B44AAD63104D594E77A4F25BC5E21A87444550683746384295A47EAF6BB515896F9F2P5v5N" xr:uid="{00000000-0004-0000-0000-000000000000}"/>
    <hyperlink ref="B85" r:id="rId2" display="consultantplus://offline/ref=DC5688143164477E734017DE363AF0E8BC597211A0A940FC18EDCE48519A08E99E97412860B7C71B40FA9E8B478AC689540B8A3C870DF431pEv3N" xr:uid="{00000000-0004-0000-0000-000001000000}"/>
    <hyperlink ref="B86" r:id="rId3" display="consultantplus://offline/ref=3ACEDDB140C62BECB017ACD9873C6202CB6FA8F31F668AEF4B791C9ABF2B822DCF3C83C2DC2CD956817063E13D38503EA3359C6AC609626Dk2wBN" xr:uid="{00000000-0004-0000-0000-000002000000}"/>
    <hyperlink ref="B87" r:id="rId4" display="consultantplus://offline/ref=89EBEFB2FA22D6AA593E9391250B1505BE6DA267E51A7C5EE59659CA40E7707BBF5DA07A517C3F6D9474A05EE73DE6D53F1F2C938BE0A491O4x3N" xr:uid="{00000000-0004-0000-0000-000003000000}"/>
    <hyperlink ref="B88" r:id="rId5" display="consultantplus://offline/ref=4660C791CA722F3A18AAFDF1D8F4DBD607F6F6A53E23B34DFD68A82F396AD24C3BD06E61E9B6998D4C6AA49B8ECAE66C8791BE904553CF216Fx8N" xr:uid="{00000000-0004-0000-0000-000004000000}"/>
    <hyperlink ref="B89" r:id="rId6" display="consultantplus://offline/ref=C22D74370BC316AD0470610C48B6E2CD911777293F6989922B2843BB52D666F18A93F1CCEE2F40AB88BF44C404D9F7E0D7EDADCF4CA12B88k2y9N" xr:uid="{00000000-0004-0000-0000-000005000000}"/>
    <hyperlink ref="B90" r:id="rId7" display="consultantplus://offline/ref=5E15226B314332602E5299E16F1A3A52BDB688E97902AAC579F82F3E02E03B777330B2B9414445958BFE863EB7BD31FB2AC852FA7DA6EC2BO5z9N" xr:uid="{00000000-0004-0000-0000-000006000000}"/>
    <hyperlink ref="B94" r:id="rId8" display="consultantplus://offline/ref=62DCA53493C6BC821D022A51827E645F75D36318E9F261773BD4B205F0842D5A66A5663DDCDF6782BF1976C64E8D57C92B6552DF6CF13092FEV6O" xr:uid="{00000000-0004-0000-0000-000007000000}"/>
    <hyperlink ref="B91" r:id="rId9" display="consultantplus://offline/ref=5E15226B314332602E5299E16F1A3A52BDB688E97902AAC579F82F3E02E03B777330B2B9414445958BFE863EB7BD31FB2AC852FA7DA6EC2BO5z9N" xr:uid="{00000000-0004-0000-0000-000008000000}"/>
    <hyperlink ref="B92" r:id="rId10" display="consultantplus://offline/ref=5E15226B314332602E5299E16F1A3A52BDB688E97902AAC579F82F3E02E03B777330B2B9414445958BFE863EB7BD31FB2AC852FA7DA6EC2BO5z9N" xr:uid="{00000000-0004-0000-0000-000009000000}"/>
    <hyperlink ref="B93" r:id="rId11" display="consultantplus://offline/ref=5E15226B314332602E5299E16F1A3A52BDB688E97902AAC579F82F3E02E03B777330B2B9414445958BFE863EB7BD31FB2AC852FA7DA6EC2BO5z9N" xr:uid="{00000000-0004-0000-0000-00000A000000}"/>
    <hyperlink ref="B96" r:id="rId12" display="consultantplus://offline/ref=62DCA53493C6BC821D022A51827E645F75D36318E9F261773BD4B205F0842D5A66A5663DDCDF6782BF1976C64E8D57C92B6552DF6CF13092FEV6O" xr:uid="{00000000-0004-0000-0000-00000B000000}"/>
    <hyperlink ref="B97" r:id="rId13" display="consultantplus://offline/ref=62DCA53493C6BC821D022A51827E645F75D36318E9F261773BD4B205F0842D5A66A5663DDCDF6782BF1976C64E8D57C92B6552DF6CF13092FEV6O" xr:uid="{00000000-0004-0000-0000-00000C000000}"/>
  </hyperlinks>
  <pageMargins left="0.70866141732283472" right="0.70866141732283472" top="0.74803149606299213" bottom="0.74803149606299213" header="0.31496062992125984" footer="0.31496062992125984"/>
  <pageSetup paperSize="9" scale="41" fitToHeight="0"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2"/>
  <sheetViews>
    <sheetView view="pageBreakPreview" zoomScale="60" zoomScaleNormal="90" workbookViewId="0">
      <selection activeCell="K14" sqref="K14"/>
    </sheetView>
  </sheetViews>
  <sheetFormatPr defaultRowHeight="15.75" x14ac:dyDescent="0.25"/>
  <cols>
    <col min="1" max="1" width="22.25" style="49" customWidth="1"/>
    <col min="2" max="2" width="35.875" style="49" customWidth="1"/>
    <col min="3" max="3" width="14.875" style="49" customWidth="1"/>
    <col min="4" max="4" width="12.125" customWidth="1"/>
    <col min="5" max="5" width="12.25" customWidth="1"/>
    <col min="6" max="6" width="12" customWidth="1"/>
    <col min="7" max="7" width="11.25" customWidth="1"/>
    <col min="8" max="8" width="11.125" customWidth="1"/>
    <col min="9" max="9" width="11.75" customWidth="1"/>
    <col min="10" max="10" width="13.5" customWidth="1"/>
    <col min="11" max="11" width="17" customWidth="1"/>
  </cols>
  <sheetData>
    <row r="1" spans="1:11" x14ac:dyDescent="0.25">
      <c r="C1" s="127"/>
      <c r="D1" s="127"/>
      <c r="E1" s="127"/>
      <c r="F1" s="37"/>
    </row>
    <row r="2" spans="1:11" ht="59.25" customHeight="1" x14ac:dyDescent="0.25">
      <c r="A2" s="141" t="s">
        <v>339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11" x14ac:dyDescent="0.25">
      <c r="E3" s="1" t="s">
        <v>0</v>
      </c>
      <c r="F3" s="1"/>
    </row>
    <row r="4" spans="1:11" ht="60" x14ac:dyDescent="0.25">
      <c r="A4" s="61" t="s">
        <v>1</v>
      </c>
      <c r="B4" s="50" t="s">
        <v>2</v>
      </c>
      <c r="C4" s="50" t="s">
        <v>311</v>
      </c>
      <c r="D4" s="12" t="s">
        <v>312</v>
      </c>
      <c r="E4" s="12" t="s">
        <v>320</v>
      </c>
      <c r="F4" s="12" t="s">
        <v>321</v>
      </c>
      <c r="G4" s="12" t="s">
        <v>322</v>
      </c>
      <c r="H4" s="12" t="s">
        <v>325</v>
      </c>
      <c r="I4" s="12" t="s">
        <v>326</v>
      </c>
      <c r="J4" s="12" t="s">
        <v>327</v>
      </c>
      <c r="K4" s="48" t="s">
        <v>336</v>
      </c>
    </row>
    <row r="5" spans="1:11" ht="16.5" thickBot="1" x14ac:dyDescent="0.3">
      <c r="A5" s="62" t="s">
        <v>3</v>
      </c>
      <c r="B5" s="51" t="s">
        <v>4</v>
      </c>
      <c r="C5" s="63">
        <f>SUM(C6,C15,C25,C32,C37,C54,C60,C64,C78,C81)</f>
        <v>246435000</v>
      </c>
      <c r="D5" s="63">
        <f>SUM(D6,D15,D25,D32,D37,D54,D60,D64,D78,D81)</f>
        <v>0</v>
      </c>
      <c r="E5" s="63">
        <f>SUM(E6,E15,E25,E32,E37,E54,E60,E64,E78,E81,E110)</f>
        <v>150000</v>
      </c>
      <c r="F5" s="63">
        <f>SUM(F6,F15,F25,F32,F37,F54,F60,F64,F78,F81)</f>
        <v>0</v>
      </c>
      <c r="G5" s="63">
        <f>SUM(G6,G15,G25,G32,G37,G54,G60,G64,G78,G81)</f>
        <v>0</v>
      </c>
      <c r="H5" s="63">
        <f>SUM(H6,H15,H25,H32,H37,H54,H60,H64,H78,H81)</f>
        <v>0</v>
      </c>
      <c r="I5" s="63">
        <f>SUM(I6,I15,I25,I32,I37,I54,I60,I64,I78,I81)</f>
        <v>0</v>
      </c>
      <c r="J5" s="63">
        <f>SUM(J6,J15,J25,J32,J37,J54,J60,J64,J78,J81)</f>
        <v>17999000</v>
      </c>
      <c r="K5" s="88">
        <v>264584000</v>
      </c>
    </row>
    <row r="6" spans="1:11" ht="16.5" thickBot="1" x14ac:dyDescent="0.3">
      <c r="A6" s="62" t="s">
        <v>5</v>
      </c>
      <c r="B6" s="51" t="s">
        <v>6</v>
      </c>
      <c r="C6" s="63">
        <f>SUM(C7)</f>
        <v>193360000</v>
      </c>
      <c r="D6" s="63">
        <f t="shared" ref="D6:I6" si="0">SUM(D7)</f>
        <v>0</v>
      </c>
      <c r="E6" s="63">
        <f t="shared" si="0"/>
        <v>0</v>
      </c>
      <c r="F6" s="63">
        <f t="shared" si="0"/>
        <v>0</v>
      </c>
      <c r="G6" s="63">
        <f t="shared" si="0"/>
        <v>0</v>
      </c>
      <c r="H6" s="63">
        <f t="shared" si="0"/>
        <v>0</v>
      </c>
      <c r="I6" s="63">
        <f t="shared" si="0"/>
        <v>0</v>
      </c>
      <c r="J6" s="63">
        <f>SUM(J7)</f>
        <v>23263000</v>
      </c>
      <c r="K6" s="88">
        <v>216623000</v>
      </c>
    </row>
    <row r="7" spans="1:11" ht="16.5" thickBot="1" x14ac:dyDescent="0.3">
      <c r="A7" s="64" t="s">
        <v>7</v>
      </c>
      <c r="B7" s="52" t="s">
        <v>8</v>
      </c>
      <c r="C7" s="65">
        <f>SUM(C8,C9,C10,C11,C12)</f>
        <v>193360000</v>
      </c>
      <c r="D7" s="65">
        <f t="shared" ref="D7:I7" si="1">SUM(D8,D9,D10,D11,D12)</f>
        <v>0</v>
      </c>
      <c r="E7" s="65">
        <f t="shared" si="1"/>
        <v>0</v>
      </c>
      <c r="F7" s="65">
        <f t="shared" si="1"/>
        <v>0</v>
      </c>
      <c r="G7" s="65">
        <f t="shared" si="1"/>
        <v>0</v>
      </c>
      <c r="H7" s="65">
        <f t="shared" si="1"/>
        <v>0</v>
      </c>
      <c r="I7" s="65">
        <f t="shared" si="1"/>
        <v>0</v>
      </c>
      <c r="J7" s="65">
        <f>SUM(J8,J9,J10,J11,J12,J13,J14)</f>
        <v>23263000</v>
      </c>
      <c r="K7" s="88">
        <v>216623000</v>
      </c>
    </row>
    <row r="8" spans="1:11" ht="73.5" thickBot="1" x14ac:dyDescent="0.3">
      <c r="A8" s="64" t="s">
        <v>9</v>
      </c>
      <c r="B8" s="52" t="s">
        <v>10</v>
      </c>
      <c r="C8" s="65">
        <v>186573000</v>
      </c>
      <c r="D8" s="73"/>
      <c r="E8" s="73"/>
      <c r="F8" s="73"/>
      <c r="G8" s="73"/>
      <c r="H8" s="73"/>
      <c r="I8" s="73"/>
      <c r="J8" s="73">
        <v>18070000</v>
      </c>
      <c r="K8" s="88">
        <v>204643000</v>
      </c>
    </row>
    <row r="9" spans="1:11" ht="117" customHeight="1" thickBot="1" x14ac:dyDescent="0.3">
      <c r="A9" s="64" t="s">
        <v>11</v>
      </c>
      <c r="B9" s="52" t="s">
        <v>12</v>
      </c>
      <c r="C9" s="65">
        <v>2022000</v>
      </c>
      <c r="D9" s="73"/>
      <c r="E9" s="73"/>
      <c r="F9" s="73"/>
      <c r="G9" s="73"/>
      <c r="H9" s="73"/>
      <c r="I9" s="73"/>
      <c r="J9" s="73">
        <v>-2382000</v>
      </c>
      <c r="K9" s="88">
        <v>-360000</v>
      </c>
    </row>
    <row r="10" spans="1:11" ht="49.5" thickBot="1" x14ac:dyDescent="0.3">
      <c r="A10" s="64" t="s">
        <v>13</v>
      </c>
      <c r="B10" s="52" t="s">
        <v>14</v>
      </c>
      <c r="C10" s="65">
        <v>2574000</v>
      </c>
      <c r="D10" s="73"/>
      <c r="E10" s="73"/>
      <c r="F10" s="73"/>
      <c r="G10" s="73"/>
      <c r="H10" s="73"/>
      <c r="I10" s="73"/>
      <c r="J10" s="73">
        <v>-484000</v>
      </c>
      <c r="K10" s="88">
        <v>2090000</v>
      </c>
    </row>
    <row r="11" spans="1:11" ht="87" customHeight="1" x14ac:dyDescent="0.25">
      <c r="A11" s="64" t="s">
        <v>210</v>
      </c>
      <c r="B11" s="52" t="s">
        <v>15</v>
      </c>
      <c r="C11" s="65">
        <v>352000</v>
      </c>
      <c r="D11" s="73"/>
      <c r="E11" s="73"/>
      <c r="F11" s="73"/>
      <c r="G11" s="73"/>
      <c r="H11" s="73"/>
      <c r="I11" s="73"/>
      <c r="J11" s="73">
        <v>-352000</v>
      </c>
      <c r="K11" s="89"/>
    </row>
    <row r="12" spans="1:11" ht="94.5" customHeight="1" thickBot="1" x14ac:dyDescent="0.3">
      <c r="A12" s="66" t="s">
        <v>214</v>
      </c>
      <c r="B12" s="52" t="s">
        <v>211</v>
      </c>
      <c r="C12" s="65">
        <v>1839000</v>
      </c>
      <c r="D12" s="73"/>
      <c r="E12" s="73"/>
      <c r="F12" s="73"/>
      <c r="G12" s="73"/>
      <c r="H12" s="73"/>
      <c r="I12" s="73"/>
      <c r="J12" s="83">
        <v>-1424000</v>
      </c>
      <c r="K12" s="88">
        <v>415000</v>
      </c>
    </row>
    <row r="13" spans="1:11" ht="48.75" thickBot="1" x14ac:dyDescent="0.3">
      <c r="A13" s="87" t="s">
        <v>332</v>
      </c>
      <c r="B13" s="86" t="s">
        <v>333</v>
      </c>
      <c r="C13" s="65"/>
      <c r="D13" s="73"/>
      <c r="E13" s="73"/>
      <c r="F13" s="73"/>
      <c r="G13" s="73"/>
      <c r="H13" s="73"/>
      <c r="I13" s="73"/>
      <c r="J13" s="83">
        <v>3515000</v>
      </c>
      <c r="K13" s="88">
        <v>3515000</v>
      </c>
    </row>
    <row r="14" spans="1:11" ht="48.75" thickBot="1" x14ac:dyDescent="0.3">
      <c r="A14" s="87" t="s">
        <v>334</v>
      </c>
      <c r="B14" s="86" t="s">
        <v>335</v>
      </c>
      <c r="C14" s="65"/>
      <c r="D14" s="73"/>
      <c r="E14" s="73"/>
      <c r="F14" s="73"/>
      <c r="G14" s="73"/>
      <c r="H14" s="73"/>
      <c r="I14" s="73"/>
      <c r="J14" s="83">
        <v>6320000</v>
      </c>
      <c r="K14" s="88">
        <v>6320000</v>
      </c>
    </row>
    <row r="15" spans="1:11" ht="47.25" customHeight="1" thickBot="1" x14ac:dyDescent="0.3">
      <c r="A15" s="62" t="s">
        <v>16</v>
      </c>
      <c r="B15" s="51" t="s">
        <v>17</v>
      </c>
      <c r="C15" s="63">
        <f t="shared" ref="C15:J15" si="2">SUM(C17,C19,C21,C23)</f>
        <v>15207000</v>
      </c>
      <c r="D15" s="63">
        <f t="shared" si="2"/>
        <v>0</v>
      </c>
      <c r="E15" s="63">
        <f t="shared" si="2"/>
        <v>0</v>
      </c>
      <c r="F15" s="63">
        <f t="shared" si="2"/>
        <v>0</v>
      </c>
      <c r="G15" s="63">
        <f t="shared" si="2"/>
        <v>0</v>
      </c>
      <c r="H15" s="63">
        <f t="shared" si="2"/>
        <v>0</v>
      </c>
      <c r="I15" s="63">
        <f t="shared" si="2"/>
        <v>0</v>
      </c>
      <c r="J15" s="63">
        <f t="shared" si="2"/>
        <v>1956000</v>
      </c>
      <c r="K15" s="88">
        <v>17163000</v>
      </c>
    </row>
    <row r="16" spans="1:11" ht="36" customHeight="1" thickBot="1" x14ac:dyDescent="0.3">
      <c r="A16" s="90" t="s">
        <v>338</v>
      </c>
      <c r="B16" s="91" t="s">
        <v>337</v>
      </c>
      <c r="C16" s="63"/>
      <c r="D16" s="63"/>
      <c r="E16" s="63"/>
      <c r="F16" s="63"/>
      <c r="G16" s="63"/>
      <c r="H16" s="63"/>
      <c r="I16" s="63"/>
      <c r="J16" s="63"/>
      <c r="K16" s="88">
        <v>17163000</v>
      </c>
    </row>
    <row r="17" spans="1:11" ht="73.5" thickBot="1" x14ac:dyDescent="0.3">
      <c r="A17" s="64" t="s">
        <v>18</v>
      </c>
      <c r="B17" s="52" t="s">
        <v>19</v>
      </c>
      <c r="C17" s="65">
        <f>C18</f>
        <v>7203000</v>
      </c>
      <c r="D17" s="65">
        <f t="shared" ref="D17:J17" si="3">D18</f>
        <v>0</v>
      </c>
      <c r="E17" s="65">
        <f t="shared" si="3"/>
        <v>0</v>
      </c>
      <c r="F17" s="65">
        <f t="shared" si="3"/>
        <v>0</v>
      </c>
      <c r="G17" s="65">
        <f t="shared" si="3"/>
        <v>0</v>
      </c>
      <c r="H17" s="65">
        <f t="shared" si="3"/>
        <v>0</v>
      </c>
      <c r="I17" s="65">
        <f t="shared" si="3"/>
        <v>0</v>
      </c>
      <c r="J17" s="65">
        <f t="shared" si="3"/>
        <v>1729000</v>
      </c>
      <c r="K17" s="88">
        <v>8932000</v>
      </c>
    </row>
    <row r="18" spans="1:11" ht="109.5" thickBot="1" x14ac:dyDescent="0.3">
      <c r="A18" s="64" t="s">
        <v>20</v>
      </c>
      <c r="B18" s="52" t="s">
        <v>215</v>
      </c>
      <c r="C18" s="65">
        <v>7203000</v>
      </c>
      <c r="D18" s="73"/>
      <c r="E18" s="73"/>
      <c r="F18" s="73"/>
      <c r="G18" s="73"/>
      <c r="H18" s="73"/>
      <c r="I18" s="73"/>
      <c r="J18" s="83">
        <v>1729000</v>
      </c>
      <c r="K18" s="88">
        <v>8932000</v>
      </c>
    </row>
    <row r="19" spans="1:11" ht="85.5" thickBot="1" x14ac:dyDescent="0.3">
      <c r="A19" s="64" t="s">
        <v>21</v>
      </c>
      <c r="B19" s="52" t="s">
        <v>22</v>
      </c>
      <c r="C19" s="65">
        <f>C20</f>
        <v>50000</v>
      </c>
      <c r="D19" s="65">
        <f t="shared" ref="D19:J19" si="4">D20</f>
        <v>0</v>
      </c>
      <c r="E19" s="65">
        <f t="shared" si="4"/>
        <v>0</v>
      </c>
      <c r="F19" s="65">
        <f t="shared" si="4"/>
        <v>0</v>
      </c>
      <c r="G19" s="65">
        <f t="shared" si="4"/>
        <v>0</v>
      </c>
      <c r="H19" s="65">
        <f t="shared" si="4"/>
        <v>0</v>
      </c>
      <c r="I19" s="65">
        <f t="shared" si="4"/>
        <v>0</v>
      </c>
      <c r="J19" s="65">
        <f t="shared" si="4"/>
        <v>0</v>
      </c>
      <c r="K19" s="88">
        <v>50000</v>
      </c>
    </row>
    <row r="20" spans="1:11" ht="121.5" thickBot="1" x14ac:dyDescent="0.3">
      <c r="A20" s="64" t="s">
        <v>23</v>
      </c>
      <c r="B20" s="52" t="s">
        <v>218</v>
      </c>
      <c r="C20" s="65">
        <v>50000</v>
      </c>
      <c r="D20" s="73"/>
      <c r="E20" s="73"/>
      <c r="F20" s="73"/>
      <c r="G20" s="73"/>
      <c r="H20" s="73"/>
      <c r="I20" s="73"/>
      <c r="J20" s="73"/>
      <c r="K20" s="88">
        <v>50000</v>
      </c>
    </row>
    <row r="21" spans="1:11" ht="83.25" customHeight="1" thickBot="1" x14ac:dyDescent="0.3">
      <c r="A21" s="64" t="s">
        <v>24</v>
      </c>
      <c r="B21" s="52" t="s">
        <v>25</v>
      </c>
      <c r="C21" s="65">
        <f>C22</f>
        <v>8904000</v>
      </c>
      <c r="D21" s="65">
        <f t="shared" ref="D21:J21" si="5">D22</f>
        <v>0</v>
      </c>
      <c r="E21" s="65">
        <f t="shared" si="5"/>
        <v>0</v>
      </c>
      <c r="F21" s="65">
        <f t="shared" si="5"/>
        <v>0</v>
      </c>
      <c r="G21" s="65">
        <f t="shared" si="5"/>
        <v>0</v>
      </c>
      <c r="H21" s="65">
        <f t="shared" si="5"/>
        <v>0</v>
      </c>
      <c r="I21" s="65">
        <f t="shared" si="5"/>
        <v>0</v>
      </c>
      <c r="J21" s="65">
        <f t="shared" si="5"/>
        <v>227000</v>
      </c>
      <c r="K21" s="88">
        <v>9131000</v>
      </c>
    </row>
    <row r="22" spans="1:11" ht="115.5" customHeight="1" thickBot="1" x14ac:dyDescent="0.3">
      <c r="A22" s="64" t="s">
        <v>26</v>
      </c>
      <c r="B22" s="52" t="s">
        <v>216</v>
      </c>
      <c r="C22" s="65">
        <v>8904000</v>
      </c>
      <c r="D22" s="73"/>
      <c r="E22" s="73"/>
      <c r="F22" s="73"/>
      <c r="G22" s="73"/>
      <c r="H22" s="73"/>
      <c r="I22" s="73"/>
      <c r="J22" s="73">
        <v>227000</v>
      </c>
      <c r="K22" s="88">
        <v>9131000</v>
      </c>
    </row>
    <row r="23" spans="1:11" ht="87" customHeight="1" thickBot="1" x14ac:dyDescent="0.3">
      <c r="A23" s="64" t="s">
        <v>27</v>
      </c>
      <c r="B23" s="52" t="s">
        <v>28</v>
      </c>
      <c r="C23" s="65">
        <f>C24</f>
        <v>-950000</v>
      </c>
      <c r="D23" s="65">
        <f t="shared" ref="D23:J23" si="6">D24</f>
        <v>0</v>
      </c>
      <c r="E23" s="65">
        <f t="shared" si="6"/>
        <v>0</v>
      </c>
      <c r="F23" s="65">
        <f t="shared" si="6"/>
        <v>0</v>
      </c>
      <c r="G23" s="65">
        <f t="shared" si="6"/>
        <v>0</v>
      </c>
      <c r="H23" s="65">
        <f t="shared" si="6"/>
        <v>0</v>
      </c>
      <c r="I23" s="65">
        <f t="shared" si="6"/>
        <v>0</v>
      </c>
      <c r="J23" s="65">
        <f t="shared" si="6"/>
        <v>0</v>
      </c>
      <c r="K23" s="88">
        <v>-950000</v>
      </c>
    </row>
    <row r="24" spans="1:11" ht="120.75" customHeight="1" thickBot="1" x14ac:dyDescent="0.3">
      <c r="A24" s="64" t="s">
        <v>29</v>
      </c>
      <c r="B24" s="52" t="s">
        <v>217</v>
      </c>
      <c r="C24" s="65">
        <v>-950000</v>
      </c>
      <c r="D24" s="65"/>
      <c r="E24" s="65"/>
      <c r="F24" s="65"/>
      <c r="G24" s="65"/>
      <c r="H24" s="65"/>
      <c r="I24" s="65"/>
      <c r="J24" s="65"/>
      <c r="K24" s="88">
        <v>-950000</v>
      </c>
    </row>
    <row r="25" spans="1:11" ht="16.5" thickBot="1" x14ac:dyDescent="0.3">
      <c r="A25" s="62" t="s">
        <v>30</v>
      </c>
      <c r="B25" s="51" t="s">
        <v>31</v>
      </c>
      <c r="C25" s="63">
        <f>SUM(C26,C28,C30)</f>
        <v>10928000</v>
      </c>
      <c r="D25" s="63">
        <f t="shared" ref="D25:J25" si="7">SUM(D26,D28,D30)</f>
        <v>0</v>
      </c>
      <c r="E25" s="63">
        <f t="shared" si="7"/>
        <v>0</v>
      </c>
      <c r="F25" s="63">
        <f t="shared" si="7"/>
        <v>0</v>
      </c>
      <c r="G25" s="63">
        <f t="shared" si="7"/>
        <v>0</v>
      </c>
      <c r="H25" s="63">
        <f t="shared" si="7"/>
        <v>0</v>
      </c>
      <c r="I25" s="63">
        <f t="shared" si="7"/>
        <v>0</v>
      </c>
      <c r="J25" s="63">
        <f t="shared" si="7"/>
        <v>-7759000</v>
      </c>
      <c r="K25" s="88">
        <v>3169000</v>
      </c>
    </row>
    <row r="26" spans="1:11" ht="25.5" thickBot="1" x14ac:dyDescent="0.3">
      <c r="A26" s="64" t="s">
        <v>32</v>
      </c>
      <c r="B26" s="52" t="s">
        <v>33</v>
      </c>
      <c r="C26" s="65">
        <f>C27</f>
        <v>1000</v>
      </c>
      <c r="D26" s="65">
        <f t="shared" ref="D26:J26" si="8">D27</f>
        <v>0</v>
      </c>
      <c r="E26" s="65">
        <f t="shared" si="8"/>
        <v>0</v>
      </c>
      <c r="F26" s="65">
        <f t="shared" si="8"/>
        <v>0</v>
      </c>
      <c r="G26" s="65">
        <f t="shared" si="8"/>
        <v>0</v>
      </c>
      <c r="H26" s="65">
        <f t="shared" si="8"/>
        <v>0</v>
      </c>
      <c r="I26" s="65">
        <f t="shared" si="8"/>
        <v>0</v>
      </c>
      <c r="J26" s="65">
        <f t="shared" si="8"/>
        <v>-104000</v>
      </c>
      <c r="K26" s="88">
        <v>-103000</v>
      </c>
    </row>
    <row r="27" spans="1:11" ht="25.5" thickBot="1" x14ac:dyDescent="0.3">
      <c r="A27" s="64" t="s">
        <v>34</v>
      </c>
      <c r="B27" s="52" t="s">
        <v>33</v>
      </c>
      <c r="C27" s="65">
        <v>1000</v>
      </c>
      <c r="D27" s="73"/>
      <c r="E27" s="73"/>
      <c r="F27" s="73"/>
      <c r="G27" s="73"/>
      <c r="H27" s="73"/>
      <c r="I27" s="73"/>
      <c r="J27" s="73">
        <v>-104000</v>
      </c>
      <c r="K27" s="88">
        <v>-103000</v>
      </c>
    </row>
    <row r="28" spans="1:11" ht="16.5" thickBot="1" x14ac:dyDescent="0.3">
      <c r="A28" s="64" t="s">
        <v>35</v>
      </c>
      <c r="B28" s="52" t="s">
        <v>36</v>
      </c>
      <c r="C28" s="65">
        <f>C29</f>
        <v>972000</v>
      </c>
      <c r="D28" s="65">
        <f t="shared" ref="D28:J28" si="9">D29</f>
        <v>0</v>
      </c>
      <c r="E28" s="65">
        <f t="shared" si="9"/>
        <v>0</v>
      </c>
      <c r="F28" s="65">
        <f t="shared" si="9"/>
        <v>0</v>
      </c>
      <c r="G28" s="65">
        <f t="shared" si="9"/>
        <v>0</v>
      </c>
      <c r="H28" s="65">
        <f t="shared" si="9"/>
        <v>0</v>
      </c>
      <c r="I28" s="65">
        <f t="shared" si="9"/>
        <v>0</v>
      </c>
      <c r="J28" s="65">
        <f t="shared" si="9"/>
        <v>0</v>
      </c>
      <c r="K28" s="88">
        <v>972000</v>
      </c>
    </row>
    <row r="29" spans="1:11" ht="16.5" thickBot="1" x14ac:dyDescent="0.3">
      <c r="A29" s="64" t="s">
        <v>37</v>
      </c>
      <c r="B29" s="52" t="s">
        <v>36</v>
      </c>
      <c r="C29" s="65">
        <v>972000</v>
      </c>
      <c r="D29" s="73"/>
      <c r="E29" s="73"/>
      <c r="F29" s="73"/>
      <c r="G29" s="73"/>
      <c r="H29" s="73"/>
      <c r="I29" s="73"/>
      <c r="J29" s="73"/>
      <c r="K29" s="88">
        <v>972000</v>
      </c>
    </row>
    <row r="30" spans="1:11" ht="25.5" thickBot="1" x14ac:dyDescent="0.3">
      <c r="A30" s="64" t="s">
        <v>38</v>
      </c>
      <c r="B30" s="52" t="s">
        <v>39</v>
      </c>
      <c r="C30" s="65">
        <f>C31</f>
        <v>9955000</v>
      </c>
      <c r="D30" s="65">
        <f t="shared" ref="D30:J30" si="10">D31</f>
        <v>0</v>
      </c>
      <c r="E30" s="65">
        <f t="shared" si="10"/>
        <v>0</v>
      </c>
      <c r="F30" s="65">
        <f t="shared" si="10"/>
        <v>0</v>
      </c>
      <c r="G30" s="65">
        <f t="shared" si="10"/>
        <v>0</v>
      </c>
      <c r="H30" s="65">
        <f t="shared" si="10"/>
        <v>0</v>
      </c>
      <c r="I30" s="65">
        <f t="shared" si="10"/>
        <v>0</v>
      </c>
      <c r="J30" s="65">
        <f t="shared" si="10"/>
        <v>-7655000</v>
      </c>
      <c r="K30" s="88">
        <v>2300000</v>
      </c>
    </row>
    <row r="31" spans="1:11" ht="37.5" thickBot="1" x14ac:dyDescent="0.3">
      <c r="A31" s="64" t="s">
        <v>40</v>
      </c>
      <c r="B31" s="52" t="s">
        <v>41</v>
      </c>
      <c r="C31" s="65">
        <v>9955000</v>
      </c>
      <c r="D31" s="73"/>
      <c r="E31" s="73"/>
      <c r="F31" s="73"/>
      <c r="G31" s="73"/>
      <c r="H31" s="73"/>
      <c r="I31" s="73"/>
      <c r="J31" s="73">
        <v>-7655000</v>
      </c>
      <c r="K31" s="88">
        <v>2300000</v>
      </c>
    </row>
    <row r="32" spans="1:11" ht="16.5" thickBot="1" x14ac:dyDescent="0.3">
      <c r="A32" s="64" t="s">
        <v>309</v>
      </c>
      <c r="B32" s="51" t="s">
        <v>43</v>
      </c>
      <c r="C32" s="63">
        <f>SUM(C33,C35)</f>
        <v>2642000</v>
      </c>
      <c r="D32" s="63">
        <f t="shared" ref="D32:J32" si="11">SUM(D33,D35)</f>
        <v>0</v>
      </c>
      <c r="E32" s="63">
        <f t="shared" si="11"/>
        <v>0</v>
      </c>
      <c r="F32" s="63">
        <f t="shared" si="11"/>
        <v>0</v>
      </c>
      <c r="G32" s="63">
        <f t="shared" si="11"/>
        <v>0</v>
      </c>
      <c r="H32" s="63">
        <f t="shared" si="11"/>
        <v>0</v>
      </c>
      <c r="I32" s="63">
        <f t="shared" si="11"/>
        <v>0</v>
      </c>
      <c r="J32" s="63">
        <f t="shared" si="11"/>
        <v>435000</v>
      </c>
      <c r="K32" s="88">
        <v>3077000</v>
      </c>
    </row>
    <row r="33" spans="1:11" ht="37.5" thickBot="1" x14ac:dyDescent="0.3">
      <c r="A33" s="64" t="s">
        <v>44</v>
      </c>
      <c r="B33" s="52" t="s">
        <v>45</v>
      </c>
      <c r="C33" s="65">
        <f>C34</f>
        <v>2622000</v>
      </c>
      <c r="D33" s="65">
        <f t="shared" ref="D33:J33" si="12">D34</f>
        <v>0</v>
      </c>
      <c r="E33" s="65">
        <f t="shared" si="12"/>
        <v>0</v>
      </c>
      <c r="F33" s="65">
        <f t="shared" si="12"/>
        <v>0</v>
      </c>
      <c r="G33" s="65">
        <f t="shared" si="12"/>
        <v>0</v>
      </c>
      <c r="H33" s="65">
        <f t="shared" si="12"/>
        <v>0</v>
      </c>
      <c r="I33" s="65">
        <f t="shared" si="12"/>
        <v>0</v>
      </c>
      <c r="J33" s="65">
        <f t="shared" si="12"/>
        <v>455000</v>
      </c>
      <c r="K33" s="88">
        <v>3077000</v>
      </c>
    </row>
    <row r="34" spans="1:11" ht="55.5" customHeight="1" thickBot="1" x14ac:dyDescent="0.3">
      <c r="A34" s="64" t="s">
        <v>46</v>
      </c>
      <c r="B34" s="52" t="s">
        <v>47</v>
      </c>
      <c r="C34" s="65">
        <v>2622000</v>
      </c>
      <c r="D34" s="73"/>
      <c r="E34" s="73"/>
      <c r="F34" s="73"/>
      <c r="G34" s="73"/>
      <c r="H34" s="73"/>
      <c r="I34" s="73"/>
      <c r="J34" s="73">
        <v>455000</v>
      </c>
      <c r="K34" s="88">
        <v>3077000</v>
      </c>
    </row>
    <row r="35" spans="1:11" ht="41.25" customHeight="1" thickBot="1" x14ac:dyDescent="0.3">
      <c r="A35" s="64" t="s">
        <v>48</v>
      </c>
      <c r="B35" s="52" t="s">
        <v>49</v>
      </c>
      <c r="C35" s="65">
        <f>C36</f>
        <v>20000</v>
      </c>
      <c r="D35" s="65">
        <f t="shared" ref="D35:J35" si="13">D36</f>
        <v>0</v>
      </c>
      <c r="E35" s="65">
        <f t="shared" si="13"/>
        <v>0</v>
      </c>
      <c r="F35" s="65">
        <f t="shared" si="13"/>
        <v>0</v>
      </c>
      <c r="G35" s="65">
        <f t="shared" si="13"/>
        <v>0</v>
      </c>
      <c r="H35" s="65">
        <f t="shared" si="13"/>
        <v>0</v>
      </c>
      <c r="I35" s="65">
        <f t="shared" si="13"/>
        <v>0</v>
      </c>
      <c r="J35" s="65">
        <f t="shared" si="13"/>
        <v>-20000</v>
      </c>
      <c r="K35" s="88"/>
    </row>
    <row r="36" spans="1:11" ht="34.5" customHeight="1" thickBot="1" x14ac:dyDescent="0.3">
      <c r="A36" s="64" t="s">
        <v>50</v>
      </c>
      <c r="B36" s="52" t="s">
        <v>51</v>
      </c>
      <c r="C36" s="65">
        <v>20000</v>
      </c>
      <c r="D36" s="73"/>
      <c r="E36" s="73"/>
      <c r="F36" s="73"/>
      <c r="G36" s="73"/>
      <c r="H36" s="73"/>
      <c r="I36" s="73"/>
      <c r="J36" s="73">
        <v>-20000</v>
      </c>
      <c r="K36" s="88"/>
    </row>
    <row r="37" spans="1:11" ht="49.5" thickBot="1" x14ac:dyDescent="0.3">
      <c r="A37" s="62" t="s">
        <v>52</v>
      </c>
      <c r="B37" s="51" t="s">
        <v>53</v>
      </c>
      <c r="C37" s="63">
        <f t="shared" ref="C37:J37" si="14">SUM(C38,C40,C48,C51)</f>
        <v>7068000</v>
      </c>
      <c r="D37" s="63">
        <f t="shared" si="14"/>
        <v>0</v>
      </c>
      <c r="E37" s="63">
        <f t="shared" si="14"/>
        <v>0</v>
      </c>
      <c r="F37" s="63">
        <f t="shared" si="14"/>
        <v>0</v>
      </c>
      <c r="G37" s="63">
        <f t="shared" si="14"/>
        <v>0</v>
      </c>
      <c r="H37" s="63">
        <f t="shared" si="14"/>
        <v>0</v>
      </c>
      <c r="I37" s="63">
        <f t="shared" si="14"/>
        <v>0</v>
      </c>
      <c r="J37" s="63">
        <f t="shared" si="14"/>
        <v>2725000</v>
      </c>
      <c r="K37" s="88">
        <v>9793000</v>
      </c>
    </row>
    <row r="38" spans="1:11" ht="73.5" thickBot="1" x14ac:dyDescent="0.3">
      <c r="A38" s="64" t="s">
        <v>54</v>
      </c>
      <c r="B38" s="52" t="s">
        <v>55</v>
      </c>
      <c r="C38" s="65">
        <f>C39</f>
        <v>3000</v>
      </c>
      <c r="D38" s="65">
        <f t="shared" ref="D38:J38" si="15">D39</f>
        <v>0</v>
      </c>
      <c r="E38" s="65">
        <f t="shared" si="15"/>
        <v>0</v>
      </c>
      <c r="F38" s="65">
        <f t="shared" si="15"/>
        <v>0</v>
      </c>
      <c r="G38" s="65">
        <f t="shared" si="15"/>
        <v>0</v>
      </c>
      <c r="H38" s="65">
        <f t="shared" si="15"/>
        <v>0</v>
      </c>
      <c r="I38" s="65">
        <f t="shared" si="15"/>
        <v>0</v>
      </c>
      <c r="J38" s="65">
        <f t="shared" si="15"/>
        <v>-3000</v>
      </c>
      <c r="K38" s="88"/>
    </row>
    <row r="39" spans="1:11" ht="60.75" customHeight="1" thickBot="1" x14ac:dyDescent="0.3">
      <c r="A39" s="64" t="s">
        <v>56</v>
      </c>
      <c r="B39" s="52" t="s">
        <v>57</v>
      </c>
      <c r="C39" s="65">
        <v>3000</v>
      </c>
      <c r="D39" s="73"/>
      <c r="E39" s="73"/>
      <c r="F39" s="73"/>
      <c r="G39" s="73"/>
      <c r="H39" s="73"/>
      <c r="I39" s="73"/>
      <c r="J39" s="73">
        <v>-3000</v>
      </c>
      <c r="K39" s="88"/>
    </row>
    <row r="40" spans="1:11" ht="85.5" thickBot="1" x14ac:dyDescent="0.3">
      <c r="A40" s="64" t="s">
        <v>58</v>
      </c>
      <c r="B40" s="52" t="s">
        <v>59</v>
      </c>
      <c r="C40" s="65">
        <f t="shared" ref="C40:J40" si="16">SUM(C41,C44,C46)</f>
        <v>6729000</v>
      </c>
      <c r="D40" s="65">
        <f t="shared" si="16"/>
        <v>0</v>
      </c>
      <c r="E40" s="65">
        <f t="shared" si="16"/>
        <v>0</v>
      </c>
      <c r="F40" s="65">
        <f t="shared" si="16"/>
        <v>0</v>
      </c>
      <c r="G40" s="65">
        <f t="shared" si="16"/>
        <v>0</v>
      </c>
      <c r="H40" s="65">
        <f t="shared" si="16"/>
        <v>0</v>
      </c>
      <c r="I40" s="65">
        <f t="shared" si="16"/>
        <v>0</v>
      </c>
      <c r="J40" s="65">
        <f t="shared" si="16"/>
        <v>2874000</v>
      </c>
      <c r="K40" s="88">
        <v>9603000</v>
      </c>
    </row>
    <row r="41" spans="1:11" ht="61.5" thickBot="1" x14ac:dyDescent="0.3">
      <c r="A41" s="64" t="s">
        <v>60</v>
      </c>
      <c r="B41" s="52" t="s">
        <v>61</v>
      </c>
      <c r="C41" s="65">
        <f>SUM(C42,C43)</f>
        <v>3930000</v>
      </c>
      <c r="D41" s="65">
        <f t="shared" ref="D41:J41" si="17">SUM(D42,D43)</f>
        <v>0</v>
      </c>
      <c r="E41" s="65">
        <f t="shared" si="17"/>
        <v>0</v>
      </c>
      <c r="F41" s="65">
        <f t="shared" si="17"/>
        <v>0</v>
      </c>
      <c r="G41" s="65">
        <f t="shared" si="17"/>
        <v>0</v>
      </c>
      <c r="H41" s="65">
        <f t="shared" si="17"/>
        <v>0</v>
      </c>
      <c r="I41" s="65">
        <f t="shared" si="17"/>
        <v>0</v>
      </c>
      <c r="J41" s="65">
        <f t="shared" si="17"/>
        <v>2874000</v>
      </c>
      <c r="K41" s="88">
        <v>6839000</v>
      </c>
    </row>
    <row r="42" spans="1:11" ht="85.5" thickBot="1" x14ac:dyDescent="0.3">
      <c r="A42" s="64" t="s">
        <v>62</v>
      </c>
      <c r="B42" s="52" t="s">
        <v>219</v>
      </c>
      <c r="C42" s="65">
        <v>2930000</v>
      </c>
      <c r="D42" s="73"/>
      <c r="E42" s="73"/>
      <c r="F42" s="73"/>
      <c r="G42" s="73"/>
      <c r="H42" s="73"/>
      <c r="I42" s="73"/>
      <c r="J42" s="73">
        <v>2909000</v>
      </c>
      <c r="K42" s="88">
        <v>5839000</v>
      </c>
    </row>
    <row r="43" spans="1:11" ht="73.5" thickBot="1" x14ac:dyDescent="0.3">
      <c r="A43" s="64" t="s">
        <v>63</v>
      </c>
      <c r="B43" s="52" t="s">
        <v>64</v>
      </c>
      <c r="C43" s="65">
        <v>1000000</v>
      </c>
      <c r="D43" s="73"/>
      <c r="E43" s="73"/>
      <c r="F43" s="73"/>
      <c r="G43" s="73"/>
      <c r="H43" s="73"/>
      <c r="I43" s="73"/>
      <c r="J43" s="73">
        <v>-35000</v>
      </c>
      <c r="K43" s="88">
        <v>1000000</v>
      </c>
    </row>
    <row r="44" spans="1:11" ht="73.5" thickBot="1" x14ac:dyDescent="0.3">
      <c r="A44" s="64" t="s">
        <v>65</v>
      </c>
      <c r="B44" s="52" t="s">
        <v>66</v>
      </c>
      <c r="C44" s="65">
        <f>C45</f>
        <v>53000</v>
      </c>
      <c r="D44" s="65">
        <f t="shared" ref="D44:J44" si="18">D45</f>
        <v>0</v>
      </c>
      <c r="E44" s="65">
        <f t="shared" si="18"/>
        <v>0</v>
      </c>
      <c r="F44" s="65">
        <f t="shared" si="18"/>
        <v>0</v>
      </c>
      <c r="G44" s="65">
        <f t="shared" si="18"/>
        <v>0</v>
      </c>
      <c r="H44" s="65">
        <f t="shared" si="18"/>
        <v>0</v>
      </c>
      <c r="I44" s="65">
        <f t="shared" si="18"/>
        <v>0</v>
      </c>
      <c r="J44" s="65">
        <f t="shared" si="18"/>
        <v>0</v>
      </c>
      <c r="K44" s="88">
        <v>18000</v>
      </c>
    </row>
    <row r="45" spans="1:11" ht="73.5" thickBot="1" x14ac:dyDescent="0.3">
      <c r="A45" s="64" t="s">
        <v>67</v>
      </c>
      <c r="B45" s="52" t="s">
        <v>68</v>
      </c>
      <c r="C45" s="65">
        <v>53000</v>
      </c>
      <c r="D45" s="73"/>
      <c r="E45" s="73"/>
      <c r="F45" s="73"/>
      <c r="G45" s="73"/>
      <c r="H45" s="73"/>
      <c r="I45" s="73"/>
      <c r="J45" s="73"/>
      <c r="K45" s="88">
        <v>18000</v>
      </c>
    </row>
    <row r="46" spans="1:11" ht="15.75" customHeight="1" thickBot="1" x14ac:dyDescent="0.3">
      <c r="A46" s="75" t="s">
        <v>69</v>
      </c>
      <c r="B46" s="74" t="s">
        <v>220</v>
      </c>
      <c r="C46" s="76">
        <f>C47</f>
        <v>2746000</v>
      </c>
      <c r="D46" s="76">
        <f t="shared" ref="D46:J46" si="19">D47</f>
        <v>0</v>
      </c>
      <c r="E46" s="76">
        <f t="shared" si="19"/>
        <v>0</v>
      </c>
      <c r="F46" s="76">
        <f t="shared" si="19"/>
        <v>0</v>
      </c>
      <c r="G46" s="76">
        <f t="shared" si="19"/>
        <v>0</v>
      </c>
      <c r="H46" s="76">
        <f t="shared" si="19"/>
        <v>0</v>
      </c>
      <c r="I46" s="76">
        <f t="shared" si="19"/>
        <v>0</v>
      </c>
      <c r="J46" s="76">
        <f t="shared" si="19"/>
        <v>0</v>
      </c>
      <c r="K46" s="88">
        <v>2746000</v>
      </c>
    </row>
    <row r="47" spans="1:11" ht="15.75" customHeight="1" thickBot="1" x14ac:dyDescent="0.3">
      <c r="A47" s="77" t="s">
        <v>310</v>
      </c>
      <c r="B47" s="74" t="s">
        <v>71</v>
      </c>
      <c r="C47" s="76">
        <v>2746000</v>
      </c>
      <c r="D47" s="73"/>
      <c r="E47" s="73"/>
      <c r="F47" s="73"/>
      <c r="G47" s="73"/>
      <c r="H47" s="73"/>
      <c r="I47" s="73"/>
      <c r="J47" s="73"/>
      <c r="K47" s="88">
        <v>2746000</v>
      </c>
    </row>
    <row r="48" spans="1:11" ht="25.5" thickBot="1" x14ac:dyDescent="0.3">
      <c r="A48" s="64" t="s">
        <v>183</v>
      </c>
      <c r="B48" s="52" t="s">
        <v>184</v>
      </c>
      <c r="C48" s="65">
        <f t="shared" ref="C48:J49" si="20">C49</f>
        <v>200000</v>
      </c>
      <c r="D48" s="65">
        <f t="shared" si="20"/>
        <v>0</v>
      </c>
      <c r="E48" s="65">
        <f t="shared" si="20"/>
        <v>0</v>
      </c>
      <c r="F48" s="65">
        <f t="shared" si="20"/>
        <v>0</v>
      </c>
      <c r="G48" s="65">
        <f t="shared" si="20"/>
        <v>0</v>
      </c>
      <c r="H48" s="65">
        <f t="shared" si="20"/>
        <v>0</v>
      </c>
      <c r="I48" s="65">
        <f t="shared" si="20"/>
        <v>0</v>
      </c>
      <c r="J48" s="65">
        <f t="shared" si="20"/>
        <v>-146000</v>
      </c>
      <c r="K48" s="88">
        <v>54000</v>
      </c>
    </row>
    <row r="49" spans="1:11" ht="49.5" thickBot="1" x14ac:dyDescent="0.3">
      <c r="A49" s="64" t="s">
        <v>185</v>
      </c>
      <c r="B49" s="52" t="s">
        <v>186</v>
      </c>
      <c r="C49" s="65">
        <f t="shared" si="20"/>
        <v>200000</v>
      </c>
      <c r="D49" s="65">
        <f t="shared" si="20"/>
        <v>0</v>
      </c>
      <c r="E49" s="65">
        <f t="shared" si="20"/>
        <v>0</v>
      </c>
      <c r="F49" s="65">
        <f t="shared" si="20"/>
        <v>0</v>
      </c>
      <c r="G49" s="65">
        <f t="shared" si="20"/>
        <v>0</v>
      </c>
      <c r="H49" s="65">
        <f t="shared" si="20"/>
        <v>0</v>
      </c>
      <c r="I49" s="65">
        <f t="shared" si="20"/>
        <v>0</v>
      </c>
      <c r="J49" s="65">
        <f t="shared" si="20"/>
        <v>-146000</v>
      </c>
      <c r="K49" s="88">
        <v>54000</v>
      </c>
    </row>
    <row r="50" spans="1:11" ht="58.5" customHeight="1" thickBot="1" x14ac:dyDescent="0.3">
      <c r="A50" s="64" t="s">
        <v>187</v>
      </c>
      <c r="B50" s="52" t="s">
        <v>221</v>
      </c>
      <c r="C50" s="65">
        <v>200000</v>
      </c>
      <c r="D50" s="73"/>
      <c r="E50" s="73"/>
      <c r="F50" s="73"/>
      <c r="G50" s="73"/>
      <c r="H50" s="73"/>
      <c r="I50" s="73"/>
      <c r="J50" s="73">
        <v>-146000</v>
      </c>
      <c r="K50" s="88">
        <v>54000</v>
      </c>
    </row>
    <row r="51" spans="1:11" ht="84.75" customHeight="1" thickBot="1" x14ac:dyDescent="0.3">
      <c r="A51" s="64" t="s">
        <v>72</v>
      </c>
      <c r="B51" s="52" t="s">
        <v>73</v>
      </c>
      <c r="C51" s="65">
        <f t="shared" ref="C51:J52" si="21">C52</f>
        <v>136000</v>
      </c>
      <c r="D51" s="65">
        <f t="shared" si="21"/>
        <v>0</v>
      </c>
      <c r="E51" s="65">
        <f t="shared" si="21"/>
        <v>0</v>
      </c>
      <c r="F51" s="65">
        <f t="shared" si="21"/>
        <v>0</v>
      </c>
      <c r="G51" s="65">
        <f t="shared" si="21"/>
        <v>0</v>
      </c>
      <c r="H51" s="65">
        <f t="shared" si="21"/>
        <v>0</v>
      </c>
      <c r="I51" s="65">
        <f t="shared" si="21"/>
        <v>0</v>
      </c>
      <c r="J51" s="65">
        <f t="shared" si="21"/>
        <v>0</v>
      </c>
      <c r="K51" s="88">
        <v>136000</v>
      </c>
    </row>
    <row r="52" spans="1:11" ht="73.5" thickBot="1" x14ac:dyDescent="0.3">
      <c r="A52" s="64" t="s">
        <v>74</v>
      </c>
      <c r="B52" s="52" t="s">
        <v>75</v>
      </c>
      <c r="C52" s="65">
        <f t="shared" si="21"/>
        <v>136000</v>
      </c>
      <c r="D52" s="65">
        <f t="shared" si="21"/>
        <v>0</v>
      </c>
      <c r="E52" s="65">
        <f t="shared" si="21"/>
        <v>0</v>
      </c>
      <c r="F52" s="65">
        <f t="shared" si="21"/>
        <v>0</v>
      </c>
      <c r="G52" s="65">
        <f t="shared" si="21"/>
        <v>0</v>
      </c>
      <c r="H52" s="65">
        <f t="shared" si="21"/>
        <v>0</v>
      </c>
      <c r="I52" s="65">
        <f t="shared" si="21"/>
        <v>0</v>
      </c>
      <c r="J52" s="65">
        <f t="shared" si="21"/>
        <v>0</v>
      </c>
      <c r="K52" s="88">
        <v>136000</v>
      </c>
    </row>
    <row r="53" spans="1:11" ht="73.5" thickBot="1" x14ac:dyDescent="0.3">
      <c r="A53" s="64" t="s">
        <v>76</v>
      </c>
      <c r="B53" s="52" t="s">
        <v>77</v>
      </c>
      <c r="C53" s="65">
        <v>136000</v>
      </c>
      <c r="D53" s="73"/>
      <c r="E53" s="73"/>
      <c r="F53" s="73"/>
      <c r="G53" s="73"/>
      <c r="H53" s="73"/>
      <c r="I53" s="73"/>
      <c r="J53" s="73"/>
      <c r="K53" s="88">
        <v>136000</v>
      </c>
    </row>
    <row r="54" spans="1:11" ht="25.5" thickBot="1" x14ac:dyDescent="0.3">
      <c r="A54" s="62" t="s">
        <v>78</v>
      </c>
      <c r="B54" s="51" t="s">
        <v>79</v>
      </c>
      <c r="C54" s="63">
        <f>SUM(C56,C57,C59)</f>
        <v>188000</v>
      </c>
      <c r="D54" s="63">
        <f t="shared" ref="D54:J54" si="22">SUM(D56,D57,D59)</f>
        <v>0</v>
      </c>
      <c r="E54" s="63">
        <f t="shared" si="22"/>
        <v>0</v>
      </c>
      <c r="F54" s="63">
        <f t="shared" si="22"/>
        <v>0</v>
      </c>
      <c r="G54" s="63">
        <f t="shared" si="22"/>
        <v>0</v>
      </c>
      <c r="H54" s="63">
        <f t="shared" si="22"/>
        <v>0</v>
      </c>
      <c r="I54" s="63">
        <f t="shared" si="22"/>
        <v>0</v>
      </c>
      <c r="J54" s="63">
        <f t="shared" si="22"/>
        <v>169000</v>
      </c>
      <c r="K54" s="88">
        <v>357000</v>
      </c>
    </row>
    <row r="55" spans="1:11" ht="25.5" thickBot="1" x14ac:dyDescent="0.3">
      <c r="A55" s="64" t="s">
        <v>80</v>
      </c>
      <c r="B55" s="52" t="s">
        <v>81</v>
      </c>
      <c r="C55" s="63">
        <f>SUM(C56,C57,C58)</f>
        <v>188000</v>
      </c>
      <c r="D55" s="63">
        <f t="shared" ref="D55:J55" si="23">SUM(D56,D57,D58)</f>
        <v>0</v>
      </c>
      <c r="E55" s="63">
        <f t="shared" si="23"/>
        <v>0</v>
      </c>
      <c r="F55" s="63">
        <f t="shared" si="23"/>
        <v>0</v>
      </c>
      <c r="G55" s="63">
        <f t="shared" si="23"/>
        <v>0</v>
      </c>
      <c r="H55" s="63">
        <f t="shared" si="23"/>
        <v>0</v>
      </c>
      <c r="I55" s="63">
        <f t="shared" si="23"/>
        <v>0</v>
      </c>
      <c r="J55" s="63">
        <f t="shared" si="23"/>
        <v>169000</v>
      </c>
      <c r="K55" s="88">
        <v>357000</v>
      </c>
    </row>
    <row r="56" spans="1:11" ht="25.5" thickBot="1" x14ac:dyDescent="0.3">
      <c r="A56" s="64" t="s">
        <v>82</v>
      </c>
      <c r="B56" s="52" t="s">
        <v>83</v>
      </c>
      <c r="C56" s="65">
        <v>68000</v>
      </c>
      <c r="D56" s="73"/>
      <c r="E56" s="73"/>
      <c r="F56" s="73"/>
      <c r="G56" s="73"/>
      <c r="H56" s="73"/>
      <c r="I56" s="73"/>
      <c r="J56" s="73"/>
      <c r="K56" s="88">
        <v>68000</v>
      </c>
    </row>
    <row r="57" spans="1:11" ht="25.5" thickBot="1" x14ac:dyDescent="0.3">
      <c r="A57" s="64" t="s">
        <v>84</v>
      </c>
      <c r="B57" s="52" t="s">
        <v>85</v>
      </c>
      <c r="C57" s="65">
        <v>65000</v>
      </c>
      <c r="D57" s="73"/>
      <c r="E57" s="73"/>
      <c r="F57" s="73"/>
      <c r="G57" s="73"/>
      <c r="H57" s="73"/>
      <c r="I57" s="73"/>
      <c r="J57" s="73">
        <v>96000</v>
      </c>
      <c r="K57" s="88">
        <v>161000</v>
      </c>
    </row>
    <row r="58" spans="1:11" ht="25.5" thickBot="1" x14ac:dyDescent="0.3">
      <c r="A58" s="64" t="s">
        <v>86</v>
      </c>
      <c r="B58" s="52" t="s">
        <v>87</v>
      </c>
      <c r="C58" s="65">
        <f>SUM(C59)</f>
        <v>55000</v>
      </c>
      <c r="D58" s="65">
        <f t="shared" ref="D58:J58" si="24">SUM(D59)</f>
        <v>0</v>
      </c>
      <c r="E58" s="65">
        <f t="shared" si="24"/>
        <v>0</v>
      </c>
      <c r="F58" s="65">
        <f t="shared" si="24"/>
        <v>0</v>
      </c>
      <c r="G58" s="65">
        <f t="shared" si="24"/>
        <v>0</v>
      </c>
      <c r="H58" s="65">
        <f t="shared" si="24"/>
        <v>0</v>
      </c>
      <c r="I58" s="65">
        <f t="shared" si="24"/>
        <v>0</v>
      </c>
      <c r="J58" s="65">
        <f t="shared" si="24"/>
        <v>73000</v>
      </c>
      <c r="K58" s="88">
        <v>128000</v>
      </c>
    </row>
    <row r="59" spans="1:11" ht="16.5" thickBot="1" x14ac:dyDescent="0.3">
      <c r="A59" s="64" t="s">
        <v>88</v>
      </c>
      <c r="B59" s="52" t="s">
        <v>89</v>
      </c>
      <c r="C59" s="65">
        <v>55000</v>
      </c>
      <c r="D59" s="73"/>
      <c r="E59" s="73"/>
      <c r="F59" s="73"/>
      <c r="G59" s="73"/>
      <c r="H59" s="73"/>
      <c r="I59" s="73"/>
      <c r="J59" s="73">
        <v>73000</v>
      </c>
      <c r="K59" s="88">
        <v>128000</v>
      </c>
    </row>
    <row r="60" spans="1:11" ht="25.5" thickBot="1" x14ac:dyDescent="0.3">
      <c r="A60" s="62" t="s">
        <v>262</v>
      </c>
      <c r="B60" s="51" t="s">
        <v>263</v>
      </c>
      <c r="C60" s="63">
        <f t="shared" ref="C60:J62" si="25">C61</f>
        <v>6000</v>
      </c>
      <c r="D60" s="63">
        <f t="shared" si="25"/>
        <v>0</v>
      </c>
      <c r="E60" s="63">
        <f t="shared" si="25"/>
        <v>0</v>
      </c>
      <c r="F60" s="63">
        <f t="shared" si="25"/>
        <v>0</v>
      </c>
      <c r="G60" s="63">
        <f t="shared" si="25"/>
        <v>0</v>
      </c>
      <c r="H60" s="63">
        <f t="shared" si="25"/>
        <v>0</v>
      </c>
      <c r="I60" s="63">
        <f t="shared" si="25"/>
        <v>0</v>
      </c>
      <c r="J60" s="63">
        <f t="shared" si="25"/>
        <v>21000</v>
      </c>
      <c r="K60" s="88">
        <v>27000</v>
      </c>
    </row>
    <row r="61" spans="1:11" x14ac:dyDescent="0.25">
      <c r="A61" s="64" t="s">
        <v>264</v>
      </c>
      <c r="B61" s="52" t="s">
        <v>265</v>
      </c>
      <c r="C61" s="65">
        <f t="shared" si="25"/>
        <v>6000</v>
      </c>
      <c r="D61" s="65">
        <f t="shared" si="25"/>
        <v>0</v>
      </c>
      <c r="E61" s="65">
        <f t="shared" si="25"/>
        <v>0</v>
      </c>
      <c r="F61" s="65">
        <f t="shared" si="25"/>
        <v>0</v>
      </c>
      <c r="G61" s="65">
        <f t="shared" si="25"/>
        <v>0</v>
      </c>
      <c r="H61" s="65">
        <f t="shared" si="25"/>
        <v>0</v>
      </c>
      <c r="I61" s="65">
        <f t="shared" si="25"/>
        <v>0</v>
      </c>
      <c r="J61" s="65">
        <f t="shared" si="25"/>
        <v>21000</v>
      </c>
      <c r="K61" s="65">
        <v>27000</v>
      </c>
    </row>
    <row r="62" spans="1:11" x14ac:dyDescent="0.25">
      <c r="A62" s="64" t="s">
        <v>266</v>
      </c>
      <c r="B62" s="52" t="s">
        <v>267</v>
      </c>
      <c r="C62" s="65">
        <f t="shared" si="25"/>
        <v>6000</v>
      </c>
      <c r="D62" s="65">
        <f t="shared" si="25"/>
        <v>0</v>
      </c>
      <c r="E62" s="65">
        <f t="shared" si="25"/>
        <v>0</v>
      </c>
      <c r="F62" s="65">
        <f t="shared" si="25"/>
        <v>0</v>
      </c>
      <c r="G62" s="65">
        <f t="shared" si="25"/>
        <v>0</v>
      </c>
      <c r="H62" s="65">
        <f t="shared" si="25"/>
        <v>0</v>
      </c>
      <c r="I62" s="65">
        <f t="shared" si="25"/>
        <v>0</v>
      </c>
      <c r="J62" s="65">
        <f t="shared" si="25"/>
        <v>21000</v>
      </c>
      <c r="K62" s="65">
        <v>27000</v>
      </c>
    </row>
    <row r="63" spans="1:11" ht="24.75" x14ac:dyDescent="0.25">
      <c r="A63" s="64" t="s">
        <v>268</v>
      </c>
      <c r="B63" s="52" t="s">
        <v>269</v>
      </c>
      <c r="C63" s="65">
        <v>6000</v>
      </c>
      <c r="D63" s="73"/>
      <c r="E63" s="73"/>
      <c r="F63" s="73"/>
      <c r="G63" s="73"/>
      <c r="H63" s="73"/>
      <c r="I63" s="73"/>
      <c r="J63" s="73">
        <v>21000</v>
      </c>
      <c r="K63" s="73">
        <v>27000</v>
      </c>
    </row>
    <row r="64" spans="1:11" ht="24.75" x14ac:dyDescent="0.25">
      <c r="A64" s="62" t="s">
        <v>92</v>
      </c>
      <c r="B64" s="51" t="s">
        <v>93</v>
      </c>
      <c r="C64" s="63">
        <f t="shared" ref="C64:I64" si="26">SUM(C65,C69,C74)</f>
        <v>15130000</v>
      </c>
      <c r="D64" s="63">
        <f t="shared" si="26"/>
        <v>0</v>
      </c>
      <c r="E64" s="63">
        <f t="shared" si="26"/>
        <v>0</v>
      </c>
      <c r="F64" s="63">
        <v>0</v>
      </c>
      <c r="G64" s="63">
        <f t="shared" si="26"/>
        <v>0</v>
      </c>
      <c r="H64" s="63">
        <f t="shared" si="26"/>
        <v>0</v>
      </c>
      <c r="I64" s="63">
        <f t="shared" si="26"/>
        <v>0</v>
      </c>
      <c r="J64" s="63">
        <f>SUM(J65,J68,J74)</f>
        <v>-2383000</v>
      </c>
      <c r="K64" s="63">
        <v>12747000</v>
      </c>
    </row>
    <row r="65" spans="1:11" ht="73.5" thickBot="1" x14ac:dyDescent="0.3">
      <c r="A65" s="64" t="s">
        <v>270</v>
      </c>
      <c r="B65" s="52" t="s">
        <v>271</v>
      </c>
      <c r="C65" s="65">
        <f t="shared" ref="C65:J66" si="27">C66</f>
        <v>294000</v>
      </c>
      <c r="D65" s="65">
        <f t="shared" si="27"/>
        <v>0</v>
      </c>
      <c r="E65" s="65">
        <f t="shared" si="27"/>
        <v>0</v>
      </c>
      <c r="F65" s="65">
        <f t="shared" si="27"/>
        <v>0</v>
      </c>
      <c r="G65" s="65">
        <f t="shared" si="27"/>
        <v>0</v>
      </c>
      <c r="H65" s="65">
        <f t="shared" si="27"/>
        <v>0</v>
      </c>
      <c r="I65" s="65">
        <f t="shared" si="27"/>
        <v>0</v>
      </c>
      <c r="J65" s="65">
        <f t="shared" si="27"/>
        <v>2493000</v>
      </c>
      <c r="K65" s="88">
        <v>2787000</v>
      </c>
    </row>
    <row r="66" spans="1:11" ht="95.25" customHeight="1" thickBot="1" x14ac:dyDescent="0.3">
      <c r="A66" s="64" t="s">
        <v>272</v>
      </c>
      <c r="B66" s="52" t="s">
        <v>273</v>
      </c>
      <c r="C66" s="65">
        <f t="shared" si="27"/>
        <v>294000</v>
      </c>
      <c r="D66" s="65">
        <f t="shared" si="27"/>
        <v>0</v>
      </c>
      <c r="E66" s="65">
        <f t="shared" si="27"/>
        <v>0</v>
      </c>
      <c r="F66" s="65">
        <f t="shared" si="27"/>
        <v>0</v>
      </c>
      <c r="G66" s="65">
        <f t="shared" si="27"/>
        <v>0</v>
      </c>
      <c r="H66" s="65">
        <f t="shared" si="27"/>
        <v>0</v>
      </c>
      <c r="I66" s="65">
        <f t="shared" si="27"/>
        <v>0</v>
      </c>
      <c r="J66" s="65">
        <f t="shared" si="27"/>
        <v>2493000</v>
      </c>
      <c r="K66" s="88">
        <v>2787000</v>
      </c>
    </row>
    <row r="67" spans="1:11" ht="94.5" customHeight="1" x14ac:dyDescent="0.25">
      <c r="A67" s="64" t="s">
        <v>274</v>
      </c>
      <c r="B67" s="52" t="s">
        <v>275</v>
      </c>
      <c r="C67" s="65">
        <v>294000</v>
      </c>
      <c r="D67" s="73"/>
      <c r="E67" s="73"/>
      <c r="F67" s="73"/>
      <c r="G67" s="73"/>
      <c r="H67" s="73"/>
      <c r="I67" s="73"/>
      <c r="J67" s="73">
        <v>2493000</v>
      </c>
      <c r="K67" s="92">
        <v>2787000</v>
      </c>
    </row>
    <row r="68" spans="1:11" ht="36.75" x14ac:dyDescent="0.25">
      <c r="A68" s="64" t="s">
        <v>94</v>
      </c>
      <c r="B68" s="52" t="s">
        <v>95</v>
      </c>
      <c r="C68" s="65">
        <f>SUM(C69)</f>
        <v>14750000</v>
      </c>
      <c r="D68" s="65">
        <f t="shared" ref="D68:I68" si="28">SUM(D69)</f>
        <v>0</v>
      </c>
      <c r="E68" s="65">
        <f t="shared" si="28"/>
        <v>0</v>
      </c>
      <c r="F68" s="65">
        <v>0</v>
      </c>
      <c r="G68" s="65">
        <f t="shared" si="28"/>
        <v>0</v>
      </c>
      <c r="H68" s="65">
        <f t="shared" si="28"/>
        <v>0</v>
      </c>
      <c r="I68" s="65">
        <f t="shared" si="28"/>
        <v>0</v>
      </c>
      <c r="J68" s="65">
        <v>-4976000</v>
      </c>
      <c r="K68" s="94">
        <v>9774000</v>
      </c>
    </row>
    <row r="69" spans="1:11" ht="36.75" x14ac:dyDescent="0.25">
      <c r="A69" s="64" t="s">
        <v>96</v>
      </c>
      <c r="B69" s="52" t="s">
        <v>97</v>
      </c>
      <c r="C69" s="65">
        <f>SUM(C70,C71)</f>
        <v>14750000</v>
      </c>
      <c r="D69" s="65">
        <f t="shared" ref="D69:I69" si="29">SUM(D70,D71)</f>
        <v>0</v>
      </c>
      <c r="E69" s="65">
        <f t="shared" si="29"/>
        <v>0</v>
      </c>
      <c r="F69" s="65">
        <v>0</v>
      </c>
      <c r="G69" s="65">
        <f t="shared" si="29"/>
        <v>0</v>
      </c>
      <c r="H69" s="65">
        <f t="shared" si="29"/>
        <v>0</v>
      </c>
      <c r="I69" s="65">
        <f t="shared" si="29"/>
        <v>0</v>
      </c>
      <c r="J69" s="65">
        <f>SUM(J70,J71)</f>
        <v>-4982000</v>
      </c>
      <c r="K69" s="94">
        <v>9768000</v>
      </c>
    </row>
    <row r="70" spans="1:11" ht="61.5" thickBot="1" x14ac:dyDescent="0.3">
      <c r="A70" s="64" t="s">
        <v>98</v>
      </c>
      <c r="B70" s="52" t="s">
        <v>222</v>
      </c>
      <c r="C70" s="65">
        <v>14500000</v>
      </c>
      <c r="D70" s="73"/>
      <c r="E70" s="73"/>
      <c r="F70" s="73">
        <v>0</v>
      </c>
      <c r="G70" s="73"/>
      <c r="H70" s="73"/>
      <c r="I70" s="73"/>
      <c r="J70" s="73">
        <v>-4920000</v>
      </c>
      <c r="K70" s="93">
        <v>9580000</v>
      </c>
    </row>
    <row r="71" spans="1:11" ht="49.5" thickBot="1" x14ac:dyDescent="0.3">
      <c r="A71" s="64" t="s">
        <v>99</v>
      </c>
      <c r="B71" s="52" t="s">
        <v>100</v>
      </c>
      <c r="C71" s="65">
        <v>250000</v>
      </c>
      <c r="D71" s="73"/>
      <c r="E71" s="73"/>
      <c r="F71" s="73"/>
      <c r="G71" s="73"/>
      <c r="H71" s="73"/>
      <c r="I71" s="73"/>
      <c r="J71" s="73">
        <v>-62000</v>
      </c>
      <c r="K71" s="88">
        <v>188000</v>
      </c>
    </row>
    <row r="72" spans="1:11" ht="64.5" thickBot="1" x14ac:dyDescent="0.3">
      <c r="A72" s="85" t="s">
        <v>328</v>
      </c>
      <c r="B72" s="84" t="s">
        <v>329</v>
      </c>
      <c r="C72" s="65"/>
      <c r="D72" s="73"/>
      <c r="E72" s="73"/>
      <c r="F72" s="73"/>
      <c r="G72" s="73"/>
      <c r="H72" s="73"/>
      <c r="I72" s="73"/>
      <c r="J72" s="73">
        <v>6000</v>
      </c>
      <c r="K72" s="88">
        <v>6000</v>
      </c>
    </row>
    <row r="73" spans="1:11" ht="64.5" thickBot="1" x14ac:dyDescent="0.3">
      <c r="A73" s="85" t="s">
        <v>330</v>
      </c>
      <c r="B73" s="84" t="s">
        <v>331</v>
      </c>
      <c r="C73" s="65"/>
      <c r="D73" s="73"/>
      <c r="E73" s="73"/>
      <c r="F73" s="73"/>
      <c r="G73" s="73"/>
      <c r="H73" s="73"/>
      <c r="I73" s="73"/>
      <c r="J73" s="73">
        <v>6000</v>
      </c>
      <c r="K73" s="88">
        <v>6000</v>
      </c>
    </row>
    <row r="74" spans="1:11" ht="74.25" customHeight="1" thickBot="1" x14ac:dyDescent="0.3">
      <c r="A74" s="64" t="s">
        <v>101</v>
      </c>
      <c r="B74" s="52" t="s">
        <v>102</v>
      </c>
      <c r="C74" s="65">
        <f>SUM(C75)</f>
        <v>86000</v>
      </c>
      <c r="D74" s="65">
        <f t="shared" ref="D74:J74" si="30">SUM(D75)</f>
        <v>0</v>
      </c>
      <c r="E74" s="65">
        <f t="shared" si="30"/>
        <v>0</v>
      </c>
      <c r="F74" s="65">
        <f t="shared" si="30"/>
        <v>0</v>
      </c>
      <c r="G74" s="65">
        <f t="shared" si="30"/>
        <v>0</v>
      </c>
      <c r="H74" s="65">
        <f t="shared" si="30"/>
        <v>0</v>
      </c>
      <c r="I74" s="65">
        <f t="shared" si="30"/>
        <v>0</v>
      </c>
      <c r="J74" s="65">
        <f t="shared" si="30"/>
        <v>100000</v>
      </c>
      <c r="K74" s="88">
        <v>186000</v>
      </c>
    </row>
    <row r="75" spans="1:11" ht="61.5" thickBot="1" x14ac:dyDescent="0.3">
      <c r="A75" s="64" t="s">
        <v>103</v>
      </c>
      <c r="B75" s="52" t="s">
        <v>104</v>
      </c>
      <c r="C75" s="65">
        <f>C76+C77</f>
        <v>86000</v>
      </c>
      <c r="D75" s="65">
        <f t="shared" ref="D75:J75" si="31">D76+D77</f>
        <v>0</v>
      </c>
      <c r="E75" s="65">
        <f t="shared" si="31"/>
        <v>0</v>
      </c>
      <c r="F75" s="65">
        <f t="shared" si="31"/>
        <v>0</v>
      </c>
      <c r="G75" s="65">
        <f t="shared" si="31"/>
        <v>0</v>
      </c>
      <c r="H75" s="65">
        <f t="shared" si="31"/>
        <v>0</v>
      </c>
      <c r="I75" s="65">
        <f t="shared" si="31"/>
        <v>0</v>
      </c>
      <c r="J75" s="65">
        <f t="shared" si="31"/>
        <v>100000</v>
      </c>
      <c r="K75" s="88">
        <v>186000</v>
      </c>
    </row>
    <row r="76" spans="1:11" ht="95.25" customHeight="1" thickBot="1" x14ac:dyDescent="0.3">
      <c r="A76" s="64" t="s">
        <v>212</v>
      </c>
      <c r="B76" s="52" t="s">
        <v>213</v>
      </c>
      <c r="C76" s="65">
        <v>45000</v>
      </c>
      <c r="D76" s="73"/>
      <c r="E76" s="73"/>
      <c r="F76" s="73"/>
      <c r="G76" s="73"/>
      <c r="H76" s="73"/>
      <c r="I76" s="73"/>
      <c r="J76" s="73"/>
      <c r="K76" s="88">
        <v>45000</v>
      </c>
    </row>
    <row r="77" spans="1:11" ht="84.75" customHeight="1" x14ac:dyDescent="0.25">
      <c r="A77" s="64" t="s">
        <v>105</v>
      </c>
      <c r="B77" s="52" t="s">
        <v>106</v>
      </c>
      <c r="C77" s="65">
        <v>41000</v>
      </c>
      <c r="D77" s="73"/>
      <c r="E77" s="73"/>
      <c r="F77" s="73"/>
      <c r="G77" s="73"/>
      <c r="H77" s="73"/>
      <c r="I77" s="73"/>
      <c r="J77" s="73">
        <v>100000</v>
      </c>
      <c r="K77" s="73">
        <v>141000</v>
      </c>
    </row>
    <row r="78" spans="1:11" x14ac:dyDescent="0.25">
      <c r="A78" s="62" t="s">
        <v>107</v>
      </c>
      <c r="B78" s="51" t="s">
        <v>108</v>
      </c>
      <c r="C78" s="63">
        <f>SUM(C79)</f>
        <v>211000</v>
      </c>
      <c r="D78" s="63">
        <f t="shared" ref="D78:J78" si="32">SUM(D79)</f>
        <v>0</v>
      </c>
      <c r="E78" s="63">
        <f t="shared" si="32"/>
        <v>0</v>
      </c>
      <c r="F78" s="63">
        <f t="shared" si="32"/>
        <v>0</v>
      </c>
      <c r="G78" s="63">
        <f t="shared" si="32"/>
        <v>0</v>
      </c>
      <c r="H78" s="63">
        <f t="shared" si="32"/>
        <v>0</v>
      </c>
      <c r="I78" s="63">
        <f t="shared" si="32"/>
        <v>0</v>
      </c>
      <c r="J78" s="63">
        <f t="shared" si="32"/>
        <v>0</v>
      </c>
      <c r="K78" s="63">
        <v>211000</v>
      </c>
    </row>
    <row r="79" spans="1:11" ht="36.75" x14ac:dyDescent="0.25">
      <c r="A79" s="64" t="s">
        <v>109</v>
      </c>
      <c r="B79" s="52" t="s">
        <v>110</v>
      </c>
      <c r="C79" s="65">
        <f>C80</f>
        <v>211000</v>
      </c>
      <c r="D79" s="65">
        <f t="shared" ref="D79:J79" si="33">D80</f>
        <v>0</v>
      </c>
      <c r="E79" s="65">
        <f t="shared" si="33"/>
        <v>0</v>
      </c>
      <c r="F79" s="65">
        <f t="shared" si="33"/>
        <v>0</v>
      </c>
      <c r="G79" s="65">
        <f t="shared" si="33"/>
        <v>0</v>
      </c>
      <c r="H79" s="65">
        <f t="shared" si="33"/>
        <v>0</v>
      </c>
      <c r="I79" s="65">
        <f t="shared" si="33"/>
        <v>0</v>
      </c>
      <c r="J79" s="65">
        <f t="shared" si="33"/>
        <v>0</v>
      </c>
      <c r="K79" s="63">
        <v>211000</v>
      </c>
    </row>
    <row r="80" spans="1:11" ht="36.75" x14ac:dyDescent="0.25">
      <c r="A80" s="64" t="s">
        <v>111</v>
      </c>
      <c r="B80" s="52" t="s">
        <v>112</v>
      </c>
      <c r="C80" s="65">
        <v>211000</v>
      </c>
      <c r="D80" s="73"/>
      <c r="E80" s="73"/>
      <c r="F80" s="73"/>
      <c r="G80" s="73"/>
      <c r="H80" s="73"/>
      <c r="I80" s="73"/>
      <c r="J80" s="73"/>
      <c r="K80" s="63">
        <v>211000</v>
      </c>
    </row>
    <row r="81" spans="1:11" ht="25.5" customHeight="1" thickBot="1" x14ac:dyDescent="0.3">
      <c r="A81" s="62" t="s">
        <v>113</v>
      </c>
      <c r="B81" s="51" t="s">
        <v>114</v>
      </c>
      <c r="C81" s="63">
        <f>SUM(C82,C101,C103,C105,C108)</f>
        <v>1695000</v>
      </c>
      <c r="D81" s="63">
        <f t="shared" ref="D81:J81" si="34">SUM(D82,D101,D103,D105,D108)</f>
        <v>0</v>
      </c>
      <c r="E81" s="63">
        <f t="shared" si="34"/>
        <v>0</v>
      </c>
      <c r="F81" s="63">
        <f t="shared" si="34"/>
        <v>0</v>
      </c>
      <c r="G81" s="63">
        <f t="shared" si="34"/>
        <v>0</v>
      </c>
      <c r="H81" s="63">
        <f t="shared" si="34"/>
        <v>0</v>
      </c>
      <c r="I81" s="63">
        <f t="shared" si="34"/>
        <v>0</v>
      </c>
      <c r="J81" s="63">
        <f t="shared" si="34"/>
        <v>-428000</v>
      </c>
      <c r="K81" s="88">
        <v>1267000</v>
      </c>
    </row>
    <row r="82" spans="1:11" ht="37.5" thickBot="1" x14ac:dyDescent="0.3">
      <c r="A82" s="64" t="s">
        <v>115</v>
      </c>
      <c r="B82" s="53" t="s">
        <v>116</v>
      </c>
      <c r="C82" s="65">
        <f>SUM(C83,C85,C87,C89,C91,C93,C95,C97,C99)</f>
        <v>1199000</v>
      </c>
      <c r="D82" s="65">
        <f t="shared" ref="D82:J82" si="35">SUM(D83,D85,D87,D89,D91,D93,D95,D97,D99)</f>
        <v>0</v>
      </c>
      <c r="E82" s="65">
        <f t="shared" si="35"/>
        <v>0</v>
      </c>
      <c r="F82" s="65">
        <f t="shared" si="35"/>
        <v>0</v>
      </c>
      <c r="G82" s="65">
        <f t="shared" si="35"/>
        <v>0</v>
      </c>
      <c r="H82" s="65">
        <f t="shared" si="35"/>
        <v>0</v>
      </c>
      <c r="I82" s="65">
        <f t="shared" si="35"/>
        <v>0</v>
      </c>
      <c r="J82" s="65">
        <f t="shared" si="35"/>
        <v>-343000</v>
      </c>
      <c r="K82" s="88">
        <v>856000</v>
      </c>
    </row>
    <row r="83" spans="1:11" ht="59.25" customHeight="1" thickBot="1" x14ac:dyDescent="0.3">
      <c r="A83" s="64" t="s">
        <v>117</v>
      </c>
      <c r="B83" s="53" t="s">
        <v>223</v>
      </c>
      <c r="C83" s="65">
        <f>SUM(C84)</f>
        <v>50000</v>
      </c>
      <c r="D83" s="65">
        <f t="shared" ref="D83:J83" si="36">SUM(D84)</f>
        <v>0</v>
      </c>
      <c r="E83" s="65">
        <f t="shared" si="36"/>
        <v>0</v>
      </c>
      <c r="F83" s="65">
        <f t="shared" si="36"/>
        <v>0</v>
      </c>
      <c r="G83" s="65">
        <f t="shared" si="36"/>
        <v>0</v>
      </c>
      <c r="H83" s="65">
        <f t="shared" si="36"/>
        <v>0</v>
      </c>
      <c r="I83" s="65">
        <f t="shared" si="36"/>
        <v>0</v>
      </c>
      <c r="J83" s="65">
        <f t="shared" si="36"/>
        <v>-14000</v>
      </c>
      <c r="K83" s="88">
        <v>36000</v>
      </c>
    </row>
    <row r="84" spans="1:11" ht="87" customHeight="1" thickBot="1" x14ac:dyDescent="0.3">
      <c r="A84" s="64" t="s">
        <v>118</v>
      </c>
      <c r="B84" s="53" t="s">
        <v>225</v>
      </c>
      <c r="C84" s="65">
        <v>50000</v>
      </c>
      <c r="D84" s="73"/>
      <c r="E84" s="73"/>
      <c r="F84" s="73"/>
      <c r="G84" s="73"/>
      <c r="H84" s="73"/>
      <c r="I84" s="73"/>
      <c r="J84" s="73">
        <v>-14000</v>
      </c>
      <c r="K84" s="88">
        <v>36000</v>
      </c>
    </row>
    <row r="85" spans="1:11" ht="87.75" customHeight="1" thickBot="1" x14ac:dyDescent="0.3">
      <c r="A85" s="64" t="s">
        <v>119</v>
      </c>
      <c r="B85" s="53" t="s">
        <v>224</v>
      </c>
      <c r="C85" s="65">
        <f>SUM(C86)</f>
        <v>188000</v>
      </c>
      <c r="D85" s="65">
        <f t="shared" ref="D85:J85" si="37">SUM(D86)</f>
        <v>0</v>
      </c>
      <c r="E85" s="65">
        <f t="shared" si="37"/>
        <v>0</v>
      </c>
      <c r="F85" s="65">
        <f t="shared" si="37"/>
        <v>0</v>
      </c>
      <c r="G85" s="65">
        <f t="shared" si="37"/>
        <v>0</v>
      </c>
      <c r="H85" s="65">
        <f t="shared" si="37"/>
        <v>0</v>
      </c>
      <c r="I85" s="65">
        <f t="shared" si="37"/>
        <v>0</v>
      </c>
      <c r="J85" s="65">
        <f t="shared" si="37"/>
        <v>-51000</v>
      </c>
      <c r="K85" s="88">
        <v>137000</v>
      </c>
    </row>
    <row r="86" spans="1:11" ht="108.75" thickBot="1" x14ac:dyDescent="0.3">
      <c r="A86" s="64" t="s">
        <v>120</v>
      </c>
      <c r="B86" s="54" t="s">
        <v>226</v>
      </c>
      <c r="C86" s="65">
        <v>188000</v>
      </c>
      <c r="D86" s="73"/>
      <c r="E86" s="73"/>
      <c r="F86" s="73"/>
      <c r="G86" s="73"/>
      <c r="H86" s="73"/>
      <c r="I86" s="73"/>
      <c r="J86" s="73">
        <v>-51000</v>
      </c>
      <c r="K86" s="88">
        <v>137000</v>
      </c>
    </row>
    <row r="87" spans="1:11" ht="61.5" thickBot="1" x14ac:dyDescent="0.3">
      <c r="A87" s="64" t="s">
        <v>121</v>
      </c>
      <c r="B87" s="53" t="s">
        <v>227</v>
      </c>
      <c r="C87" s="65">
        <f>SUM(C88)</f>
        <v>120000</v>
      </c>
      <c r="D87" s="65">
        <f t="shared" ref="D87:J87" si="38">SUM(D88)</f>
        <v>0</v>
      </c>
      <c r="E87" s="65">
        <f t="shared" si="38"/>
        <v>0</v>
      </c>
      <c r="F87" s="65">
        <f t="shared" si="38"/>
        <v>0</v>
      </c>
      <c r="G87" s="65">
        <f t="shared" si="38"/>
        <v>0</v>
      </c>
      <c r="H87" s="65">
        <f t="shared" si="38"/>
        <v>0</v>
      </c>
      <c r="I87" s="65">
        <f t="shared" si="38"/>
        <v>0</v>
      </c>
      <c r="J87" s="65">
        <f t="shared" si="38"/>
        <v>10000</v>
      </c>
      <c r="K87" s="88">
        <v>130000</v>
      </c>
    </row>
    <row r="88" spans="1:11" ht="85.5" thickBot="1" x14ac:dyDescent="0.3">
      <c r="A88" s="64" t="s">
        <v>122</v>
      </c>
      <c r="B88" s="53" t="s">
        <v>228</v>
      </c>
      <c r="C88" s="65">
        <v>120000</v>
      </c>
      <c r="D88" s="73"/>
      <c r="E88" s="73"/>
      <c r="F88" s="73"/>
      <c r="G88" s="73"/>
      <c r="H88" s="73"/>
      <c r="I88" s="73"/>
      <c r="J88" s="73">
        <v>10000</v>
      </c>
      <c r="K88" s="88">
        <v>130000</v>
      </c>
    </row>
    <row r="89" spans="1:11" ht="61.5" thickBot="1" x14ac:dyDescent="0.3">
      <c r="A89" s="64" t="s">
        <v>162</v>
      </c>
      <c r="B89" s="53" t="s">
        <v>229</v>
      </c>
      <c r="C89" s="65">
        <f>SUM(C90,)</f>
        <v>167000</v>
      </c>
      <c r="D89" s="65">
        <f t="shared" ref="D89:J89" si="39">SUM(D90,)</f>
        <v>0</v>
      </c>
      <c r="E89" s="65">
        <f t="shared" si="39"/>
        <v>0</v>
      </c>
      <c r="F89" s="65">
        <f t="shared" si="39"/>
        <v>0</v>
      </c>
      <c r="G89" s="65">
        <f t="shared" si="39"/>
        <v>0</v>
      </c>
      <c r="H89" s="65">
        <f t="shared" si="39"/>
        <v>0</v>
      </c>
      <c r="I89" s="65">
        <f t="shared" si="39"/>
        <v>0</v>
      </c>
      <c r="J89" s="65">
        <f t="shared" si="39"/>
        <v>-154000</v>
      </c>
      <c r="K89" s="88">
        <v>13000</v>
      </c>
    </row>
    <row r="90" spans="1:11" ht="85.5" thickBot="1" x14ac:dyDescent="0.3">
      <c r="A90" s="64" t="s">
        <v>163</v>
      </c>
      <c r="B90" s="53" t="s">
        <v>230</v>
      </c>
      <c r="C90" s="65">
        <v>167000</v>
      </c>
      <c r="D90" s="73"/>
      <c r="E90" s="73"/>
      <c r="F90" s="73"/>
      <c r="G90" s="73"/>
      <c r="H90" s="73"/>
      <c r="I90" s="73"/>
      <c r="J90" s="73">
        <v>-154000</v>
      </c>
      <c r="K90" s="88">
        <v>13000</v>
      </c>
    </row>
    <row r="91" spans="1:11" ht="73.5" thickBot="1" x14ac:dyDescent="0.3">
      <c r="A91" s="64" t="s">
        <v>165</v>
      </c>
      <c r="B91" s="53" t="s">
        <v>232</v>
      </c>
      <c r="C91" s="65">
        <f>SUM(C92)</f>
        <v>11000</v>
      </c>
      <c r="D91" s="65">
        <f t="shared" ref="D91:J91" si="40">SUM(D92)</f>
        <v>0</v>
      </c>
      <c r="E91" s="65">
        <f t="shared" si="40"/>
        <v>0</v>
      </c>
      <c r="F91" s="65">
        <f t="shared" si="40"/>
        <v>0</v>
      </c>
      <c r="G91" s="65">
        <f t="shared" si="40"/>
        <v>0</v>
      </c>
      <c r="H91" s="65">
        <f t="shared" si="40"/>
        <v>0</v>
      </c>
      <c r="I91" s="65">
        <f t="shared" si="40"/>
        <v>0</v>
      </c>
      <c r="J91" s="65">
        <f t="shared" si="40"/>
        <v>21000</v>
      </c>
      <c r="K91" s="88">
        <v>32000</v>
      </c>
    </row>
    <row r="92" spans="1:11" ht="97.5" thickBot="1" x14ac:dyDescent="0.3">
      <c r="A92" s="64" t="s">
        <v>166</v>
      </c>
      <c r="B92" s="53" t="s">
        <v>233</v>
      </c>
      <c r="C92" s="65">
        <v>11000</v>
      </c>
      <c r="D92" s="73"/>
      <c r="E92" s="73"/>
      <c r="F92" s="73"/>
      <c r="G92" s="73"/>
      <c r="H92" s="73"/>
      <c r="I92" s="73"/>
      <c r="J92" s="73">
        <v>21000</v>
      </c>
      <c r="K92" s="88">
        <v>32000</v>
      </c>
    </row>
    <row r="93" spans="1:11" ht="73.5" thickBot="1" x14ac:dyDescent="0.3">
      <c r="A93" s="64" t="s">
        <v>167</v>
      </c>
      <c r="B93" s="53" t="s">
        <v>234</v>
      </c>
      <c r="C93" s="65">
        <f>SUM(C94)</f>
        <v>8000</v>
      </c>
      <c r="D93" s="65">
        <f t="shared" ref="D93:J93" si="41">SUM(D94)</f>
        <v>0</v>
      </c>
      <c r="E93" s="65">
        <f t="shared" si="41"/>
        <v>0</v>
      </c>
      <c r="F93" s="65">
        <f t="shared" si="41"/>
        <v>0</v>
      </c>
      <c r="G93" s="65">
        <f t="shared" si="41"/>
        <v>0</v>
      </c>
      <c r="H93" s="65">
        <f t="shared" si="41"/>
        <v>0</v>
      </c>
      <c r="I93" s="65">
        <f t="shared" si="41"/>
        <v>0</v>
      </c>
      <c r="J93" s="65">
        <f t="shared" si="41"/>
        <v>-5000</v>
      </c>
      <c r="K93" s="88">
        <v>3000</v>
      </c>
    </row>
    <row r="94" spans="1:11" ht="121.5" thickBot="1" x14ac:dyDescent="0.3">
      <c r="A94" s="64" t="s">
        <v>168</v>
      </c>
      <c r="B94" s="53" t="s">
        <v>299</v>
      </c>
      <c r="C94" s="65">
        <v>8000</v>
      </c>
      <c r="D94" s="73"/>
      <c r="E94" s="73"/>
      <c r="F94" s="73"/>
      <c r="G94" s="73"/>
      <c r="H94" s="73"/>
      <c r="I94" s="73"/>
      <c r="J94" s="73">
        <v>-5000</v>
      </c>
      <c r="K94" s="88">
        <v>3000</v>
      </c>
    </row>
    <row r="95" spans="1:11" ht="61.5" thickBot="1" x14ac:dyDescent="0.3">
      <c r="A95" s="64" t="s">
        <v>169</v>
      </c>
      <c r="B95" s="53" t="s">
        <v>235</v>
      </c>
      <c r="C95" s="65">
        <f>SUM(C96)</f>
        <v>32000</v>
      </c>
      <c r="D95" s="65">
        <f t="shared" ref="D95:J95" si="42">SUM(D96)</f>
        <v>0</v>
      </c>
      <c r="E95" s="65">
        <f t="shared" si="42"/>
        <v>0</v>
      </c>
      <c r="F95" s="65">
        <f t="shared" si="42"/>
        <v>0</v>
      </c>
      <c r="G95" s="65">
        <f t="shared" si="42"/>
        <v>0</v>
      </c>
      <c r="H95" s="65">
        <f t="shared" si="42"/>
        <v>0</v>
      </c>
      <c r="I95" s="65">
        <f t="shared" si="42"/>
        <v>0</v>
      </c>
      <c r="J95" s="65">
        <f t="shared" si="42"/>
        <v>-5000</v>
      </c>
      <c r="K95" s="88">
        <v>27000</v>
      </c>
    </row>
    <row r="96" spans="1:11" ht="85.5" thickBot="1" x14ac:dyDescent="0.3">
      <c r="A96" s="64" t="s">
        <v>170</v>
      </c>
      <c r="B96" s="53" t="s">
        <v>236</v>
      </c>
      <c r="C96" s="65">
        <v>32000</v>
      </c>
      <c r="D96" s="73"/>
      <c r="E96" s="73"/>
      <c r="F96" s="73"/>
      <c r="G96" s="73"/>
      <c r="H96" s="73"/>
      <c r="I96" s="73"/>
      <c r="J96" s="73">
        <v>-5000</v>
      </c>
      <c r="K96" s="88">
        <v>27000</v>
      </c>
    </row>
    <row r="97" spans="1:11" ht="61.5" thickBot="1" x14ac:dyDescent="0.3">
      <c r="A97" s="64" t="s">
        <v>171</v>
      </c>
      <c r="B97" s="53" t="s">
        <v>237</v>
      </c>
      <c r="C97" s="65">
        <f>SUM(C98)</f>
        <v>101000</v>
      </c>
      <c r="D97" s="65">
        <f t="shared" ref="D97:J97" si="43">SUM(D98)</f>
        <v>0</v>
      </c>
      <c r="E97" s="65">
        <f t="shared" si="43"/>
        <v>0</v>
      </c>
      <c r="F97" s="65">
        <f t="shared" si="43"/>
        <v>0</v>
      </c>
      <c r="G97" s="65">
        <f t="shared" si="43"/>
        <v>0</v>
      </c>
      <c r="H97" s="65">
        <f t="shared" si="43"/>
        <v>0</v>
      </c>
      <c r="I97" s="65">
        <f t="shared" si="43"/>
        <v>0</v>
      </c>
      <c r="J97" s="65">
        <f t="shared" si="43"/>
        <v>0</v>
      </c>
      <c r="K97" s="88">
        <v>101000</v>
      </c>
    </row>
    <row r="98" spans="1:11" ht="85.5" thickBot="1" x14ac:dyDescent="0.3">
      <c r="A98" s="64" t="s">
        <v>172</v>
      </c>
      <c r="B98" s="53" t="s">
        <v>238</v>
      </c>
      <c r="C98" s="65">
        <v>101000</v>
      </c>
      <c r="D98" s="73"/>
      <c r="E98" s="73"/>
      <c r="F98" s="73"/>
      <c r="G98" s="73"/>
      <c r="H98" s="73"/>
      <c r="I98" s="73"/>
      <c r="J98" s="73"/>
      <c r="K98" s="88">
        <v>101000</v>
      </c>
    </row>
    <row r="99" spans="1:11" ht="73.5" thickBot="1" x14ac:dyDescent="0.3">
      <c r="A99" s="64" t="s">
        <v>123</v>
      </c>
      <c r="B99" s="53" t="s">
        <v>239</v>
      </c>
      <c r="C99" s="65">
        <f>SUM(C100)</f>
        <v>522000</v>
      </c>
      <c r="D99" s="65">
        <f t="shared" ref="D99:J99" si="44">SUM(D100)</f>
        <v>0</v>
      </c>
      <c r="E99" s="65">
        <f t="shared" si="44"/>
        <v>0</v>
      </c>
      <c r="F99" s="65">
        <f t="shared" si="44"/>
        <v>0</v>
      </c>
      <c r="G99" s="65">
        <f t="shared" si="44"/>
        <v>0</v>
      </c>
      <c r="H99" s="65">
        <f t="shared" si="44"/>
        <v>0</v>
      </c>
      <c r="I99" s="65">
        <f t="shared" si="44"/>
        <v>0</v>
      </c>
      <c r="J99" s="65">
        <f t="shared" si="44"/>
        <v>-145000</v>
      </c>
      <c r="K99" s="88">
        <v>377000</v>
      </c>
    </row>
    <row r="100" spans="1:11" ht="97.5" thickBot="1" x14ac:dyDescent="0.3">
      <c r="A100" s="64" t="s">
        <v>124</v>
      </c>
      <c r="B100" s="53" t="s">
        <v>240</v>
      </c>
      <c r="C100" s="65">
        <v>522000</v>
      </c>
      <c r="D100" s="73"/>
      <c r="E100" s="73"/>
      <c r="F100" s="73"/>
      <c r="G100" s="73"/>
      <c r="H100" s="73"/>
      <c r="I100" s="73"/>
      <c r="J100" s="73">
        <v>-145000</v>
      </c>
      <c r="K100" s="88">
        <v>377000</v>
      </c>
    </row>
    <row r="101" spans="1:11" ht="121.5" thickBot="1" x14ac:dyDescent="0.3">
      <c r="A101" s="64" t="s">
        <v>173</v>
      </c>
      <c r="B101" s="53" t="s">
        <v>174</v>
      </c>
      <c r="C101" s="65">
        <f>SUM(C102)</f>
        <v>463000</v>
      </c>
      <c r="D101" s="65">
        <f t="shared" ref="D101:J101" si="45">SUM(D102)</f>
        <v>0</v>
      </c>
      <c r="E101" s="65">
        <f t="shared" si="45"/>
        <v>0</v>
      </c>
      <c r="F101" s="65">
        <f t="shared" si="45"/>
        <v>0</v>
      </c>
      <c r="G101" s="65">
        <f t="shared" si="45"/>
        <v>0</v>
      </c>
      <c r="H101" s="65">
        <f t="shared" si="45"/>
        <v>0</v>
      </c>
      <c r="I101" s="65">
        <f t="shared" si="45"/>
        <v>0</v>
      </c>
      <c r="J101" s="65">
        <f t="shared" si="45"/>
        <v>-233000</v>
      </c>
      <c r="K101" s="88">
        <v>230000</v>
      </c>
    </row>
    <row r="102" spans="1:11" ht="145.5" thickBot="1" x14ac:dyDescent="0.3">
      <c r="A102" s="64" t="s">
        <v>242</v>
      </c>
      <c r="B102" s="53" t="s">
        <v>175</v>
      </c>
      <c r="C102" s="65">
        <v>463000</v>
      </c>
      <c r="D102" s="73"/>
      <c r="E102" s="73"/>
      <c r="F102" s="73"/>
      <c r="G102" s="73"/>
      <c r="H102" s="73"/>
      <c r="I102" s="73"/>
      <c r="J102" s="73">
        <v>-233000</v>
      </c>
      <c r="K102" s="88">
        <v>230000</v>
      </c>
    </row>
    <row r="103" spans="1:11" ht="37.5" thickBot="1" x14ac:dyDescent="0.3">
      <c r="A103" s="64" t="s">
        <v>243</v>
      </c>
      <c r="B103" s="53" t="s">
        <v>245</v>
      </c>
      <c r="C103" s="65">
        <f>C104</f>
        <v>9000</v>
      </c>
      <c r="D103" s="65">
        <f t="shared" ref="D103:J103" si="46">D104</f>
        <v>0</v>
      </c>
      <c r="E103" s="65">
        <f t="shared" si="46"/>
        <v>0</v>
      </c>
      <c r="F103" s="65">
        <f t="shared" si="46"/>
        <v>0</v>
      </c>
      <c r="G103" s="65">
        <f t="shared" si="46"/>
        <v>0</v>
      </c>
      <c r="H103" s="65">
        <f t="shared" si="46"/>
        <v>0</v>
      </c>
      <c r="I103" s="65">
        <f t="shared" si="46"/>
        <v>0</v>
      </c>
      <c r="J103" s="65">
        <f t="shared" si="46"/>
        <v>12000</v>
      </c>
      <c r="K103" s="88">
        <v>21000</v>
      </c>
    </row>
    <row r="104" spans="1:11" ht="61.5" thickBot="1" x14ac:dyDescent="0.3">
      <c r="A104" s="64" t="s">
        <v>244</v>
      </c>
      <c r="B104" s="53" t="s">
        <v>246</v>
      </c>
      <c r="C104" s="65">
        <v>9000</v>
      </c>
      <c r="D104" s="73"/>
      <c r="E104" s="73"/>
      <c r="F104" s="73"/>
      <c r="G104" s="73"/>
      <c r="H104" s="73"/>
      <c r="I104" s="73"/>
      <c r="J104" s="73">
        <v>12000</v>
      </c>
      <c r="K104" s="88">
        <v>21000</v>
      </c>
    </row>
    <row r="105" spans="1:11" ht="108.75" thickBot="1" x14ac:dyDescent="0.3">
      <c r="A105" s="64" t="s">
        <v>200</v>
      </c>
      <c r="B105" s="54" t="s">
        <v>201</v>
      </c>
      <c r="C105" s="65">
        <f>SUM(C106,)</f>
        <v>8000</v>
      </c>
      <c r="D105" s="65">
        <f t="shared" ref="D105:J105" si="47">SUM(D106,)</f>
        <v>0</v>
      </c>
      <c r="E105" s="65">
        <f t="shared" si="47"/>
        <v>0</v>
      </c>
      <c r="F105" s="65">
        <f t="shared" si="47"/>
        <v>0</v>
      </c>
      <c r="G105" s="65">
        <f t="shared" si="47"/>
        <v>0</v>
      </c>
      <c r="H105" s="65">
        <f t="shared" si="47"/>
        <v>0</v>
      </c>
      <c r="I105" s="65">
        <f t="shared" si="47"/>
        <v>0</v>
      </c>
      <c r="J105" s="65">
        <f t="shared" si="47"/>
        <v>-8000</v>
      </c>
      <c r="K105" s="88"/>
    </row>
    <row r="106" spans="1:11" ht="48.75" thickBot="1" x14ac:dyDescent="0.3">
      <c r="A106" s="64" t="s">
        <v>202</v>
      </c>
      <c r="B106" s="54" t="s">
        <v>203</v>
      </c>
      <c r="C106" s="65">
        <f>C107</f>
        <v>8000</v>
      </c>
      <c r="D106" s="65">
        <f t="shared" ref="D106:J106" si="48">D107</f>
        <v>0</v>
      </c>
      <c r="E106" s="65">
        <f t="shared" si="48"/>
        <v>0</v>
      </c>
      <c r="F106" s="65">
        <f t="shared" si="48"/>
        <v>0</v>
      </c>
      <c r="G106" s="65">
        <f t="shared" si="48"/>
        <v>0</v>
      </c>
      <c r="H106" s="65">
        <f t="shared" si="48"/>
        <v>0</v>
      </c>
      <c r="I106" s="65">
        <f t="shared" si="48"/>
        <v>0</v>
      </c>
      <c r="J106" s="65">
        <f t="shared" si="48"/>
        <v>-8000</v>
      </c>
      <c r="K106" s="88"/>
    </row>
    <row r="107" spans="1:11" ht="73.5" thickBot="1" x14ac:dyDescent="0.3">
      <c r="A107" s="64" t="s">
        <v>198</v>
      </c>
      <c r="B107" s="53" t="s">
        <v>196</v>
      </c>
      <c r="C107" s="65">
        <v>8000</v>
      </c>
      <c r="D107" s="73"/>
      <c r="E107" s="73"/>
      <c r="F107" s="73"/>
      <c r="G107" s="73"/>
      <c r="H107" s="73"/>
      <c r="I107" s="73"/>
      <c r="J107" s="73">
        <v>-8000</v>
      </c>
      <c r="K107" s="88"/>
    </row>
    <row r="108" spans="1:11" ht="16.5" thickBot="1" x14ac:dyDescent="0.3">
      <c r="A108" s="64" t="s">
        <v>180</v>
      </c>
      <c r="B108" s="54" t="s">
        <v>181</v>
      </c>
      <c r="C108" s="65">
        <f>SUM(C109)</f>
        <v>16000</v>
      </c>
      <c r="D108" s="65">
        <f t="shared" ref="D108:J108" si="49">SUM(D109)</f>
        <v>0</v>
      </c>
      <c r="E108" s="65">
        <f t="shared" si="49"/>
        <v>0</v>
      </c>
      <c r="F108" s="65">
        <f t="shared" si="49"/>
        <v>0</v>
      </c>
      <c r="G108" s="65">
        <f t="shared" si="49"/>
        <v>0</v>
      </c>
      <c r="H108" s="65">
        <f t="shared" si="49"/>
        <v>0</v>
      </c>
      <c r="I108" s="65">
        <f t="shared" si="49"/>
        <v>0</v>
      </c>
      <c r="J108" s="65">
        <f t="shared" si="49"/>
        <v>144000</v>
      </c>
      <c r="K108" s="88">
        <v>160000</v>
      </c>
    </row>
    <row r="109" spans="1:11" ht="96.75" thickBot="1" x14ac:dyDescent="0.3">
      <c r="A109" s="64" t="s">
        <v>182</v>
      </c>
      <c r="B109" s="54" t="s">
        <v>300</v>
      </c>
      <c r="C109" s="65">
        <v>16000</v>
      </c>
      <c r="D109" s="73"/>
      <c r="E109" s="73"/>
      <c r="F109" s="73"/>
      <c r="G109" s="73"/>
      <c r="H109" s="73"/>
      <c r="I109" s="73"/>
      <c r="J109" s="73">
        <v>144000</v>
      </c>
      <c r="K109" s="88">
        <v>160000</v>
      </c>
    </row>
    <row r="110" spans="1:11" x14ac:dyDescent="0.25">
      <c r="A110" s="78" t="s">
        <v>319</v>
      </c>
      <c r="B110" s="80" t="s">
        <v>289</v>
      </c>
      <c r="C110" s="65"/>
      <c r="D110" s="73"/>
      <c r="E110" s="73">
        <v>150000</v>
      </c>
      <c r="F110" s="73"/>
      <c r="G110" s="73"/>
      <c r="H110" s="73"/>
      <c r="I110" s="73"/>
      <c r="J110" s="73"/>
      <c r="K110" s="73">
        <v>150000</v>
      </c>
    </row>
    <row r="111" spans="1:11" x14ac:dyDescent="0.25">
      <c r="A111" s="78" t="s">
        <v>313</v>
      </c>
      <c r="B111" s="79" t="s">
        <v>314</v>
      </c>
      <c r="C111" s="65"/>
      <c r="D111" s="73"/>
      <c r="E111" s="73">
        <v>150000</v>
      </c>
      <c r="F111" s="73"/>
      <c r="G111" s="73"/>
      <c r="H111" s="73"/>
      <c r="I111" s="73"/>
      <c r="J111" s="73"/>
      <c r="K111" s="73">
        <v>150000</v>
      </c>
    </row>
    <row r="112" spans="1:11" ht="25.5" x14ac:dyDescent="0.25">
      <c r="A112" s="78" t="s">
        <v>315</v>
      </c>
      <c r="B112" s="79" t="s">
        <v>316</v>
      </c>
      <c r="C112" s="65"/>
      <c r="D112" s="73"/>
      <c r="E112" s="73">
        <v>150000</v>
      </c>
      <c r="F112" s="73"/>
      <c r="G112" s="73"/>
      <c r="H112" s="73"/>
      <c r="I112" s="73"/>
      <c r="J112" s="73"/>
      <c r="K112" s="73">
        <v>150000</v>
      </c>
    </row>
    <row r="113" spans="1:11" ht="76.5" x14ac:dyDescent="0.25">
      <c r="A113" s="78" t="s">
        <v>317</v>
      </c>
      <c r="B113" s="79" t="s">
        <v>318</v>
      </c>
      <c r="C113" s="65"/>
      <c r="D113" s="73"/>
      <c r="E113" s="73">
        <v>150000</v>
      </c>
      <c r="F113" s="73"/>
      <c r="G113" s="73"/>
      <c r="H113" s="73"/>
      <c r="I113" s="73"/>
      <c r="J113" s="73"/>
      <c r="K113" s="73">
        <v>150000</v>
      </c>
    </row>
    <row r="114" spans="1:11" ht="16.5" thickBot="1" x14ac:dyDescent="0.3">
      <c r="A114" s="62" t="s">
        <v>208</v>
      </c>
      <c r="B114" s="55" t="s">
        <v>209</v>
      </c>
      <c r="C114" s="63">
        <f>SUM(C115)</f>
        <v>689553219.50000012</v>
      </c>
      <c r="D114" s="63">
        <f>SUM(D115)</f>
        <v>0</v>
      </c>
      <c r="E114" s="63">
        <f t="shared" ref="E114:J114" si="50">SUM(E115)</f>
        <v>28808561.300000001</v>
      </c>
      <c r="F114" s="63">
        <f t="shared" si="50"/>
        <v>0</v>
      </c>
      <c r="G114" s="63">
        <f t="shared" si="50"/>
        <v>4854650.62</v>
      </c>
      <c r="H114" s="63">
        <f t="shared" si="50"/>
        <v>48128622.799999997</v>
      </c>
      <c r="I114" s="63">
        <f t="shared" si="50"/>
        <v>24648728.399999999</v>
      </c>
      <c r="J114" s="63">
        <f t="shared" si="50"/>
        <v>-15222243.210000001</v>
      </c>
      <c r="K114" s="88">
        <v>780771539.40999997</v>
      </c>
    </row>
    <row r="115" spans="1:11" ht="37.5" thickBot="1" x14ac:dyDescent="0.3">
      <c r="A115" s="56" t="s">
        <v>125</v>
      </c>
      <c r="B115" s="56" t="s">
        <v>126</v>
      </c>
      <c r="C115" s="67">
        <f>SUM(C116+C119+C131+C137)</f>
        <v>689553219.50000012</v>
      </c>
      <c r="D115" s="67">
        <f>SUM(D116+D119+D131+D137)</f>
        <v>0</v>
      </c>
      <c r="E115" s="67">
        <f t="shared" ref="E115:J115" si="51">SUM(E116+E119+E131+E137)</f>
        <v>28808561.300000001</v>
      </c>
      <c r="F115" s="67">
        <f t="shared" si="51"/>
        <v>0</v>
      </c>
      <c r="G115" s="67">
        <f t="shared" si="51"/>
        <v>4854650.62</v>
      </c>
      <c r="H115" s="67">
        <f t="shared" si="51"/>
        <v>48128622.799999997</v>
      </c>
      <c r="I115" s="67">
        <f t="shared" si="51"/>
        <v>24648728.399999999</v>
      </c>
      <c r="J115" s="67">
        <f t="shared" si="51"/>
        <v>-15222243.210000001</v>
      </c>
      <c r="K115" s="88">
        <v>780771539.40999997</v>
      </c>
    </row>
    <row r="116" spans="1:11" ht="25.5" thickBot="1" x14ac:dyDescent="0.3">
      <c r="A116" s="56" t="s">
        <v>127</v>
      </c>
      <c r="B116" s="56" t="s">
        <v>128</v>
      </c>
      <c r="C116" s="67">
        <f>SUM(C117:C118)</f>
        <v>82182860</v>
      </c>
      <c r="D116" s="67">
        <f t="shared" ref="D116:J116" si="52">SUM(D117:D118)</f>
        <v>0</v>
      </c>
      <c r="E116" s="67">
        <f t="shared" si="52"/>
        <v>0</v>
      </c>
      <c r="F116" s="67">
        <f t="shared" si="52"/>
        <v>0</v>
      </c>
      <c r="G116" s="67">
        <f t="shared" si="52"/>
        <v>0</v>
      </c>
      <c r="H116" s="67">
        <v>6565770</v>
      </c>
      <c r="I116" s="67">
        <f t="shared" si="52"/>
        <v>20598728.399999999</v>
      </c>
      <c r="J116" s="67">
        <f t="shared" si="52"/>
        <v>0</v>
      </c>
      <c r="K116" s="88">
        <v>109347358.40000001</v>
      </c>
    </row>
    <row r="117" spans="1:11" ht="37.5" thickBot="1" x14ac:dyDescent="0.3">
      <c r="A117" s="57" t="s">
        <v>129</v>
      </c>
      <c r="B117" s="57" t="s">
        <v>130</v>
      </c>
      <c r="C117" s="68">
        <v>69116000</v>
      </c>
      <c r="D117" s="73"/>
      <c r="E117" s="73"/>
      <c r="F117" s="73"/>
      <c r="G117" s="73"/>
      <c r="H117" s="73"/>
      <c r="I117" s="73"/>
      <c r="J117" s="73"/>
      <c r="K117" s="88">
        <v>69116000</v>
      </c>
    </row>
    <row r="118" spans="1:11" ht="37.5" thickBot="1" x14ac:dyDescent="0.3">
      <c r="A118" s="57" t="s">
        <v>131</v>
      </c>
      <c r="B118" s="57" t="s">
        <v>132</v>
      </c>
      <c r="C118" s="68">
        <v>13066860</v>
      </c>
      <c r="D118" s="73"/>
      <c r="E118" s="73"/>
      <c r="F118" s="73"/>
      <c r="G118" s="73"/>
      <c r="H118" s="73"/>
      <c r="I118" s="73">
        <v>20598728.399999999</v>
      </c>
      <c r="J118" s="73"/>
      <c r="K118" s="88">
        <v>40231358.399999999</v>
      </c>
    </row>
    <row r="119" spans="1:11" ht="37.5" thickBot="1" x14ac:dyDescent="0.3">
      <c r="A119" s="56" t="s">
        <v>133</v>
      </c>
      <c r="B119" s="56" t="s">
        <v>134</v>
      </c>
      <c r="C119" s="67">
        <f>SUM(C120:C130)</f>
        <v>181244721.81999999</v>
      </c>
      <c r="D119" s="67">
        <f>SUM(D120:D130)</f>
        <v>0</v>
      </c>
      <c r="E119" s="67">
        <f t="shared" ref="E119:J119" si="53">SUM(E120:E130)</f>
        <v>6858402.9299999997</v>
      </c>
      <c r="F119" s="67">
        <f t="shared" si="53"/>
        <v>0</v>
      </c>
      <c r="G119" s="67">
        <f t="shared" si="53"/>
        <v>175580</v>
      </c>
      <c r="H119" s="67">
        <f t="shared" si="53"/>
        <v>8667852.8000000007</v>
      </c>
      <c r="I119" s="67">
        <f t="shared" si="53"/>
        <v>4000000</v>
      </c>
      <c r="J119" s="67">
        <f t="shared" si="53"/>
        <v>-5679218.0899999999</v>
      </c>
      <c r="K119" s="88">
        <v>195267339.46000001</v>
      </c>
    </row>
    <row r="120" spans="1:11" ht="37.5" thickBot="1" x14ac:dyDescent="0.3">
      <c r="A120" s="57" t="s">
        <v>135</v>
      </c>
      <c r="B120" s="57" t="s">
        <v>136</v>
      </c>
      <c r="C120" s="68">
        <v>52617826.659999996</v>
      </c>
      <c r="D120" s="73"/>
      <c r="E120" s="73">
        <v>4649402.92</v>
      </c>
      <c r="F120" s="73"/>
      <c r="G120" s="73"/>
      <c r="H120" s="73"/>
      <c r="I120" s="73"/>
      <c r="J120" s="73">
        <v>-3079218.09</v>
      </c>
      <c r="K120" s="88">
        <v>54188011.490000002</v>
      </c>
    </row>
    <row r="121" spans="1:11" ht="61.5" thickBot="1" x14ac:dyDescent="0.3">
      <c r="A121" s="58" t="s">
        <v>251</v>
      </c>
      <c r="B121" s="58" t="s">
        <v>301</v>
      </c>
      <c r="C121" s="68">
        <v>17377512.68</v>
      </c>
      <c r="D121" s="73"/>
      <c r="E121" s="73"/>
      <c r="F121" s="73"/>
      <c r="G121" s="73"/>
      <c r="H121" s="73"/>
      <c r="I121" s="73"/>
      <c r="J121" s="73">
        <v>-2600000</v>
      </c>
      <c r="K121" s="88">
        <v>14777512.68</v>
      </c>
    </row>
    <row r="122" spans="1:11" ht="49.5" thickBot="1" x14ac:dyDescent="0.3">
      <c r="A122" s="57" t="s">
        <v>137</v>
      </c>
      <c r="B122" s="57" t="s">
        <v>138</v>
      </c>
      <c r="C122" s="68"/>
      <c r="D122" s="73"/>
      <c r="E122" s="73"/>
      <c r="F122" s="73"/>
      <c r="G122" s="73"/>
      <c r="H122" s="73"/>
      <c r="I122" s="73"/>
      <c r="J122" s="73"/>
      <c r="K122" s="88"/>
    </row>
    <row r="123" spans="1:11" ht="37.5" thickBot="1" x14ac:dyDescent="0.3">
      <c r="A123" s="57" t="s">
        <v>139</v>
      </c>
      <c r="B123" s="57" t="s">
        <v>140</v>
      </c>
      <c r="C123" s="68">
        <v>1960290</v>
      </c>
      <c r="D123" s="73"/>
      <c r="E123" s="73"/>
      <c r="F123" s="73"/>
      <c r="G123" s="73"/>
      <c r="H123" s="73"/>
      <c r="I123" s="73"/>
      <c r="J123" s="73"/>
      <c r="K123" s="88">
        <v>1960290</v>
      </c>
    </row>
    <row r="124" spans="1:11" ht="24.75" x14ac:dyDescent="0.25">
      <c r="A124" s="69" t="s">
        <v>302</v>
      </c>
      <c r="B124" s="58" t="s">
        <v>303</v>
      </c>
      <c r="C124" s="68"/>
      <c r="D124" s="73">
        <v>8868288</v>
      </c>
      <c r="E124" s="73"/>
      <c r="F124" s="73"/>
      <c r="G124" s="73"/>
      <c r="H124" s="73"/>
      <c r="I124" s="73"/>
      <c r="J124" s="73"/>
      <c r="K124" s="73"/>
    </row>
    <row r="125" spans="1:11" ht="35.25" customHeight="1" x14ac:dyDescent="0.25">
      <c r="A125" s="59" t="s">
        <v>248</v>
      </c>
      <c r="B125" s="58" t="s">
        <v>249</v>
      </c>
      <c r="C125" s="68"/>
      <c r="D125" s="73"/>
      <c r="E125" s="73"/>
      <c r="F125" s="73"/>
      <c r="G125" s="73"/>
      <c r="H125" s="73"/>
      <c r="I125" s="73"/>
      <c r="J125" s="73"/>
      <c r="K125" s="73"/>
    </row>
    <row r="126" spans="1:11" ht="27" customHeight="1" thickBot="1" x14ac:dyDescent="0.3">
      <c r="A126" s="59" t="s">
        <v>193</v>
      </c>
      <c r="B126" s="59" t="s">
        <v>192</v>
      </c>
      <c r="C126" s="70">
        <v>4594178</v>
      </c>
      <c r="D126" s="73"/>
      <c r="E126" s="73"/>
      <c r="F126" s="73"/>
      <c r="G126" s="73"/>
      <c r="H126" s="73"/>
      <c r="I126" s="73"/>
      <c r="J126" s="73"/>
      <c r="K126" s="88">
        <v>4594178</v>
      </c>
    </row>
    <row r="127" spans="1:11" ht="25.5" thickBot="1" x14ac:dyDescent="0.3">
      <c r="A127" s="59" t="s">
        <v>255</v>
      </c>
      <c r="B127" s="59" t="s">
        <v>250</v>
      </c>
      <c r="C127" s="70">
        <v>2329612</v>
      </c>
      <c r="D127" s="73"/>
      <c r="E127" s="73"/>
      <c r="F127" s="73"/>
      <c r="G127" s="73"/>
      <c r="H127" s="73"/>
      <c r="I127" s="73"/>
      <c r="J127" s="73"/>
      <c r="K127" s="88">
        <v>2329612</v>
      </c>
    </row>
    <row r="128" spans="1:11" ht="36.75" x14ac:dyDescent="0.25">
      <c r="A128" s="59" t="s">
        <v>304</v>
      </c>
      <c r="B128" s="59" t="s">
        <v>305</v>
      </c>
      <c r="C128" s="70">
        <v>6688000</v>
      </c>
      <c r="D128" s="73"/>
      <c r="E128" s="73"/>
      <c r="F128" s="73"/>
      <c r="G128" s="73"/>
      <c r="H128" s="73"/>
      <c r="I128" s="73"/>
      <c r="J128" s="73"/>
      <c r="K128" s="70">
        <v>6688000</v>
      </c>
    </row>
    <row r="129" spans="1:11" ht="37.5" thickBot="1" x14ac:dyDescent="0.3">
      <c r="A129" s="69" t="s">
        <v>259</v>
      </c>
      <c r="B129" s="58" t="s">
        <v>260</v>
      </c>
      <c r="C129" s="70">
        <v>84777127.659999996</v>
      </c>
      <c r="D129" s="73"/>
      <c r="E129" s="73">
        <v>0.01</v>
      </c>
      <c r="F129" s="73"/>
      <c r="G129" s="73"/>
      <c r="H129" s="73"/>
      <c r="I129" s="73"/>
      <c r="J129" s="73"/>
      <c r="K129" s="88">
        <v>84777127.670000002</v>
      </c>
    </row>
    <row r="130" spans="1:11" ht="24" customHeight="1" thickBot="1" x14ac:dyDescent="0.3">
      <c r="A130" s="57" t="s">
        <v>141</v>
      </c>
      <c r="B130" s="57" t="s">
        <v>142</v>
      </c>
      <c r="C130" s="65">
        <v>10900174.82</v>
      </c>
      <c r="D130" s="73">
        <v>-8868288</v>
      </c>
      <c r="E130" s="73">
        <v>2209000</v>
      </c>
      <c r="F130" s="73"/>
      <c r="G130" s="73">
        <v>175580</v>
      </c>
      <c r="H130" s="73">
        <v>8667852.8000000007</v>
      </c>
      <c r="I130" s="73">
        <v>4000000</v>
      </c>
      <c r="J130" s="73"/>
      <c r="K130" s="88">
        <v>17084319.620000001</v>
      </c>
    </row>
    <row r="131" spans="1:11" ht="25.5" thickBot="1" x14ac:dyDescent="0.3">
      <c r="A131" s="56" t="s">
        <v>143</v>
      </c>
      <c r="B131" s="56" t="s">
        <v>144</v>
      </c>
      <c r="C131" s="67">
        <f>SUM(C132:C136)</f>
        <v>382594381.85000002</v>
      </c>
      <c r="D131" s="67">
        <f t="shared" ref="D131:J131" si="54">SUM(D132:D136)</f>
        <v>0</v>
      </c>
      <c r="E131" s="67">
        <f t="shared" si="54"/>
        <v>21590158.370000001</v>
      </c>
      <c r="F131" s="67">
        <f t="shared" si="54"/>
        <v>0</v>
      </c>
      <c r="G131" s="67">
        <f t="shared" si="54"/>
        <v>2044417.62</v>
      </c>
      <c r="H131" s="67">
        <f t="shared" si="54"/>
        <v>33495000</v>
      </c>
      <c r="I131" s="67">
        <f t="shared" si="54"/>
        <v>0</v>
      </c>
      <c r="J131" s="67">
        <f t="shared" si="54"/>
        <v>-14121342.66</v>
      </c>
      <c r="K131" s="88">
        <v>425602615.18000001</v>
      </c>
    </row>
    <row r="132" spans="1:11" ht="37.5" thickBot="1" x14ac:dyDescent="0.3">
      <c r="A132" s="57" t="s">
        <v>145</v>
      </c>
      <c r="B132" s="57" t="s">
        <v>146</v>
      </c>
      <c r="C132" s="68">
        <f>20853591.85+1770900+79200+335996101</f>
        <v>358699792.85000002</v>
      </c>
      <c r="D132" s="73"/>
      <c r="E132" s="73"/>
      <c r="F132" s="73"/>
      <c r="G132" s="73"/>
      <c r="H132" s="73"/>
      <c r="I132" s="73"/>
      <c r="J132" s="73">
        <v>-12500000</v>
      </c>
      <c r="K132" s="88">
        <v>346199792.85000002</v>
      </c>
    </row>
    <row r="133" spans="1:11" ht="73.5" thickBot="1" x14ac:dyDescent="0.3">
      <c r="A133" s="57" t="s">
        <v>147</v>
      </c>
      <c r="B133" s="57" t="s">
        <v>148</v>
      </c>
      <c r="C133" s="68">
        <v>3942577</v>
      </c>
      <c r="D133" s="73"/>
      <c r="E133" s="73"/>
      <c r="F133" s="73"/>
      <c r="G133" s="73"/>
      <c r="H133" s="73"/>
      <c r="I133" s="73"/>
      <c r="J133" s="73">
        <v>-1123639</v>
      </c>
      <c r="K133" s="88">
        <v>2818938</v>
      </c>
    </row>
    <row r="134" spans="1:11" ht="61.5" thickBot="1" x14ac:dyDescent="0.3">
      <c r="A134" s="57" t="s">
        <v>149</v>
      </c>
      <c r="B134" s="57" t="s">
        <v>150</v>
      </c>
      <c r="C134" s="68">
        <v>19028196</v>
      </c>
      <c r="D134" s="73"/>
      <c r="E134" s="73">
        <v>21590158.370000001</v>
      </c>
      <c r="F134" s="73"/>
      <c r="G134" s="73">
        <v>2044417.62</v>
      </c>
      <c r="H134" s="73">
        <v>33495000</v>
      </c>
      <c r="I134" s="73"/>
      <c r="J134" s="73">
        <v>-497703.66</v>
      </c>
      <c r="K134" s="88">
        <v>75660068.329999998</v>
      </c>
    </row>
    <row r="135" spans="1:11" ht="49.5" thickBot="1" x14ac:dyDescent="0.3">
      <c r="A135" s="57" t="s">
        <v>151</v>
      </c>
      <c r="B135" s="57" t="s">
        <v>306</v>
      </c>
      <c r="C135" s="68">
        <v>919592</v>
      </c>
      <c r="D135" s="73"/>
      <c r="E135" s="73"/>
      <c r="F135" s="73"/>
      <c r="G135" s="73"/>
      <c r="H135" s="73"/>
      <c r="I135" s="73"/>
      <c r="J135" s="73"/>
      <c r="K135" s="88">
        <v>919592</v>
      </c>
    </row>
    <row r="136" spans="1:11" ht="60.75" x14ac:dyDescent="0.25">
      <c r="A136" s="57" t="s">
        <v>153</v>
      </c>
      <c r="B136" s="57" t="s">
        <v>154</v>
      </c>
      <c r="C136" s="68">
        <v>4224</v>
      </c>
      <c r="D136" s="73"/>
      <c r="E136" s="73"/>
      <c r="F136" s="73"/>
      <c r="G136" s="73"/>
      <c r="H136" s="73"/>
      <c r="I136" s="73"/>
      <c r="J136" s="73"/>
      <c r="K136" s="68">
        <v>4224</v>
      </c>
    </row>
    <row r="137" spans="1:11" ht="16.5" thickBot="1" x14ac:dyDescent="0.3">
      <c r="A137" s="56" t="s">
        <v>157</v>
      </c>
      <c r="B137" s="56" t="s">
        <v>158</v>
      </c>
      <c r="C137" s="67">
        <f>SUM(C138:C140)</f>
        <v>43531255.829999998</v>
      </c>
      <c r="D137" s="67">
        <f t="shared" ref="D137:F137" si="55">SUM(D138:D140)</f>
        <v>0</v>
      </c>
      <c r="E137" s="67">
        <f t="shared" si="55"/>
        <v>360000</v>
      </c>
      <c r="F137" s="67">
        <f t="shared" si="55"/>
        <v>0</v>
      </c>
      <c r="G137" s="67">
        <f>SUM(G138:G141)</f>
        <v>2634653</v>
      </c>
      <c r="H137" s="67">
        <f>SUM(H138:H141)</f>
        <v>-600000</v>
      </c>
      <c r="I137" s="67">
        <f>SUM(I138:I141)</f>
        <v>50000</v>
      </c>
      <c r="J137" s="67">
        <f>SUM(J138:J141)</f>
        <v>4578317.54</v>
      </c>
      <c r="K137" s="88">
        <v>50554226.369999997</v>
      </c>
    </row>
    <row r="138" spans="1:11" ht="61.5" thickBot="1" x14ac:dyDescent="0.3">
      <c r="A138" s="57" t="s">
        <v>159</v>
      </c>
      <c r="B138" s="57" t="s">
        <v>160</v>
      </c>
      <c r="C138" s="68">
        <v>24848186</v>
      </c>
      <c r="D138" s="73"/>
      <c r="E138" s="73">
        <v>360000</v>
      </c>
      <c r="F138" s="73"/>
      <c r="G138" s="73"/>
      <c r="H138" s="73"/>
      <c r="I138" s="73">
        <v>50000</v>
      </c>
      <c r="J138" s="73">
        <v>2250500</v>
      </c>
      <c r="K138" s="88">
        <v>27508686</v>
      </c>
    </row>
    <row r="139" spans="1:11" ht="89.25" customHeight="1" x14ac:dyDescent="0.25">
      <c r="A139" s="71" t="s">
        <v>294</v>
      </c>
      <c r="B139" s="57" t="s">
        <v>307</v>
      </c>
      <c r="C139" s="68">
        <v>3059069.83</v>
      </c>
      <c r="D139" s="73"/>
      <c r="E139" s="73"/>
      <c r="F139" s="73"/>
      <c r="G139" s="73"/>
      <c r="H139" s="73"/>
      <c r="I139" s="73"/>
      <c r="J139" s="73"/>
      <c r="K139" s="68">
        <v>3059069.83</v>
      </c>
    </row>
    <row r="140" spans="1:11" ht="49.5" thickBot="1" x14ac:dyDescent="0.3">
      <c r="A140" s="71" t="s">
        <v>254</v>
      </c>
      <c r="B140" s="60" t="s">
        <v>308</v>
      </c>
      <c r="C140" s="68">
        <v>15624000</v>
      </c>
      <c r="D140" s="73"/>
      <c r="E140" s="73"/>
      <c r="F140" s="73"/>
      <c r="G140" s="73"/>
      <c r="H140" s="73">
        <v>-700000</v>
      </c>
      <c r="I140" s="73"/>
      <c r="J140" s="73">
        <v>-227000</v>
      </c>
      <c r="K140" s="88">
        <v>14697000</v>
      </c>
    </row>
    <row r="141" spans="1:11" ht="26.25" customHeight="1" thickBot="1" x14ac:dyDescent="0.3">
      <c r="A141" s="81" t="s">
        <v>323</v>
      </c>
      <c r="B141" s="81" t="s">
        <v>324</v>
      </c>
      <c r="C141" s="68"/>
      <c r="D141" s="73"/>
      <c r="E141" s="73"/>
      <c r="F141" s="73"/>
      <c r="G141" s="82">
        <v>2634653</v>
      </c>
      <c r="H141" s="73">
        <v>100000</v>
      </c>
      <c r="I141" s="73"/>
      <c r="J141" s="73">
        <v>2554817.54</v>
      </c>
      <c r="K141" s="88">
        <v>5289470.54</v>
      </c>
    </row>
    <row r="142" spans="1:11" x14ac:dyDescent="0.25">
      <c r="A142" s="72"/>
      <c r="B142" s="56" t="s">
        <v>161</v>
      </c>
      <c r="C142" s="67">
        <f t="shared" ref="C142:K142" si="56">C5+C114</f>
        <v>935988219.50000012</v>
      </c>
      <c r="D142" s="67">
        <f t="shared" si="56"/>
        <v>0</v>
      </c>
      <c r="E142" s="67">
        <f t="shared" si="56"/>
        <v>28958561.300000001</v>
      </c>
      <c r="F142" s="67">
        <f t="shared" si="56"/>
        <v>0</v>
      </c>
      <c r="G142" s="67">
        <f t="shared" si="56"/>
        <v>4854650.62</v>
      </c>
      <c r="H142" s="67">
        <f t="shared" si="56"/>
        <v>48128622.799999997</v>
      </c>
      <c r="I142" s="67">
        <f t="shared" si="56"/>
        <v>24648728.399999999</v>
      </c>
      <c r="J142" s="67">
        <f t="shared" si="56"/>
        <v>2776756.7899999991</v>
      </c>
      <c r="K142" s="67">
        <f t="shared" si="56"/>
        <v>1045355539.41</v>
      </c>
    </row>
  </sheetData>
  <mergeCells count="2">
    <mergeCell ref="C1:E1"/>
    <mergeCell ref="A2:K2"/>
  </mergeCells>
  <hyperlinks>
    <hyperlink ref="B82" r:id="rId1" display="consultantplus://offline/ref=C84CB3038B4AEA7D3C5C5B44AAD63104D594E77A4F25BC5E21A87444550683746384295A47EAF6BB515896F9F2P5v5N" xr:uid="{00000000-0004-0000-0100-000000000000}"/>
    <hyperlink ref="B83" r:id="rId2" display="consultantplus://offline/ref=DC5688143164477E734017DE363AF0E8BC597211A0A940FC18EDCE48519A08E99E97412860B7C71B40FA9E8B478AC689540B8A3C870DF431pEv3N" xr:uid="{00000000-0004-0000-0100-000001000000}"/>
    <hyperlink ref="B84" r:id="rId3" display="consultantplus://offline/ref=3ACEDDB140C62BECB017ACD9873C6202CB6FA8F31F668AEF4B791C9ABF2B822DCF3C83C2DC2CD956817063E13D38503EA3359C6AC609626Dk2wBN" xr:uid="{00000000-0004-0000-0100-000002000000}"/>
    <hyperlink ref="B85" r:id="rId4" display="consultantplus://offline/ref=89EBEFB2FA22D6AA593E9391250B1505BE6DA267E51A7C5EE59659CA40E7707BBF5DA07A517C3F6D9474A05EE73DE6D53F1F2C938BE0A491O4x3N" xr:uid="{00000000-0004-0000-0100-000003000000}"/>
    <hyperlink ref="B86" r:id="rId5" display="consultantplus://offline/ref=4660C791CA722F3A18AAFDF1D8F4DBD607F6F6A53E23B34DFD68A82F396AD24C3BD06E61E9B6998D4C6AA49B8ECAE66C8791BE904553CF216Fx8N" xr:uid="{00000000-0004-0000-0100-000004000000}"/>
    <hyperlink ref="B87" r:id="rId6" display="consultantplus://offline/ref=C22D74370BC316AD0470610C48B6E2CD911777293F6989922B2843BB52D666F18A93F1CCEE2F40AB88BF44C404D9F7E0D7EDADCF4CA12B88k2y9N" xr:uid="{00000000-0004-0000-0100-000005000000}"/>
    <hyperlink ref="B88" r:id="rId7" display="consultantplus://offline/ref=5E15226B314332602E5299E16F1A3A52BDB688E97902AAC579F82F3E02E03B777330B2B9414445958BFE863EB7BD31FB2AC852FA7DA6EC2BO5z9N" xr:uid="{00000000-0004-0000-0100-000006000000}"/>
    <hyperlink ref="B91" r:id="rId8" display="consultantplus://offline/ref=62DCA53493C6BC821D022A51827E645F75D36318E9F261773BD4B205F0842D5A66A5663DDCDF6782BF1976C64E8D57C92B6552DF6CF13092FEV6O" xr:uid="{00000000-0004-0000-0100-000007000000}"/>
    <hyperlink ref="B89" r:id="rId9" display="consultantplus://offline/ref=5E15226B314332602E5299E16F1A3A52BDB688E97902AAC579F82F3E02E03B777330B2B9414445958BFE863EB7BD31FB2AC852FA7DA6EC2BO5z9N" xr:uid="{00000000-0004-0000-0100-000008000000}"/>
    <hyperlink ref="B90" r:id="rId10" display="consultantplus://offline/ref=5E15226B314332602E5299E16F1A3A52BDB688E97902AAC579F82F3E02E03B777330B2B9414445958BFE863EB7BD31FB2AC852FA7DA6EC2BO5z9N" xr:uid="{00000000-0004-0000-0100-000009000000}"/>
    <hyperlink ref="B93" r:id="rId11" display="consultantplus://offline/ref=62DCA53493C6BC821D022A51827E645F75D36318E9F261773BD4B205F0842D5A66A5663DDCDF6782BF1976C64E8D57C92B6552DF6CF13092FEV6O" xr:uid="{00000000-0004-0000-0100-00000A000000}"/>
    <hyperlink ref="B94" r:id="rId12" display="consultantplus://offline/ref=62DCA53493C6BC821D022A51827E645F75D36318E9F261773BD4B205F0842D5A66A5663DDCDF6782BF1976C64E8D57C92B6552DF6CF13092FEV6O" xr:uid="{00000000-0004-0000-0100-00000B000000}"/>
  </hyperlinks>
  <pageMargins left="0.7" right="0.7" top="0.75" bottom="0.75" header="0.3" footer="0.3"/>
  <pageSetup paperSize="9" scale="47" orientation="portrait" r:id="rId1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942FE-F446-405A-B136-2F6E718E5AF0}">
  <dimension ref="A1:N158"/>
  <sheetViews>
    <sheetView tabSelected="1" zoomScale="80" zoomScaleNormal="80" workbookViewId="0">
      <pane ySplit="3" topLeftCell="A4" activePane="bottomLeft" state="frozen"/>
      <selection pane="bottomLeft" activeCell="B3" sqref="B3"/>
    </sheetView>
  </sheetViews>
  <sheetFormatPr defaultRowHeight="15.75" x14ac:dyDescent="0.25"/>
  <cols>
    <col min="1" max="1" width="19.875" customWidth="1"/>
    <col min="2" max="2" width="43.75" customWidth="1"/>
    <col min="3" max="3" width="16" customWidth="1"/>
    <col min="4" max="4" width="15.125" customWidth="1"/>
    <col min="5" max="5" width="13.5" style="104" customWidth="1"/>
    <col min="6" max="6" width="12" customWidth="1"/>
    <col min="7" max="7" width="12.375" customWidth="1"/>
    <col min="8" max="8" width="13" customWidth="1"/>
    <col min="9" max="9" width="21" customWidth="1"/>
    <col min="10" max="10" width="23.75" customWidth="1"/>
    <col min="11" max="11" width="17" customWidth="1"/>
  </cols>
  <sheetData>
    <row r="1" spans="1:11" ht="46.5" customHeight="1" x14ac:dyDescent="0.25">
      <c r="A1" s="141" t="s">
        <v>366</v>
      </c>
      <c r="B1" s="141"/>
      <c r="C1" s="141"/>
      <c r="D1" s="141"/>
      <c r="E1" s="141"/>
      <c r="F1" s="141"/>
      <c r="G1" s="141"/>
      <c r="H1" s="141"/>
      <c r="I1" s="141"/>
      <c r="J1" s="121"/>
      <c r="K1" s="121"/>
    </row>
    <row r="2" spans="1:11" x14ac:dyDescent="0.25">
      <c r="A2" s="49"/>
      <c r="B2" s="49"/>
      <c r="C2" s="49"/>
      <c r="E2" s="108"/>
      <c r="F2" s="1"/>
      <c r="I2" s="108" t="s">
        <v>0</v>
      </c>
    </row>
    <row r="3" spans="1:11" ht="63.75" x14ac:dyDescent="0.25">
      <c r="A3" s="61" t="s">
        <v>1</v>
      </c>
      <c r="B3" s="50" t="s">
        <v>2</v>
      </c>
      <c r="C3" s="117" t="s">
        <v>340</v>
      </c>
      <c r="D3" s="12" t="s">
        <v>341</v>
      </c>
      <c r="E3" s="109" t="s">
        <v>342</v>
      </c>
      <c r="F3" s="12" t="s">
        <v>357</v>
      </c>
      <c r="G3" s="12" t="s">
        <v>358</v>
      </c>
      <c r="H3" s="12" t="s">
        <v>362</v>
      </c>
      <c r="I3" s="12" t="s">
        <v>361</v>
      </c>
      <c r="J3" s="110"/>
      <c r="K3" s="111"/>
    </row>
    <row r="4" spans="1:11" x14ac:dyDescent="0.25">
      <c r="A4" s="95" t="s">
        <v>3</v>
      </c>
      <c r="B4" s="26" t="s">
        <v>4</v>
      </c>
      <c r="C4" s="27">
        <f>SUM(C5,C14,C23,C30,C35,C52,C58,C62,C76,C79)</f>
        <v>289860000</v>
      </c>
      <c r="D4" s="27">
        <f>SUM(D5,D14,D23,D30,D35,D52,D58,D62,D76,D79,D108)</f>
        <v>450000</v>
      </c>
      <c r="E4" s="27">
        <f t="shared" ref="E4:G4" si="0">SUM(E5,E14,E23,E30,E35,E52,E58,E62,E76,E79,E108)</f>
        <v>0</v>
      </c>
      <c r="F4" s="27">
        <f t="shared" si="0"/>
        <v>0</v>
      </c>
      <c r="G4" s="27">
        <f t="shared" si="0"/>
        <v>0</v>
      </c>
      <c r="H4" s="27">
        <f>SUM(H5,H14,H23,H30,H35,H52,H58,H62,H76,H79)</f>
        <v>29387000</v>
      </c>
      <c r="I4" s="120">
        <v>319697000</v>
      </c>
      <c r="J4" s="44"/>
      <c r="K4" s="44"/>
    </row>
    <row r="5" spans="1:11" x14ac:dyDescent="0.25">
      <c r="A5" s="95" t="s">
        <v>5</v>
      </c>
      <c r="B5" s="26" t="s">
        <v>6</v>
      </c>
      <c r="C5" s="27">
        <f>SUM(C6)</f>
        <v>243555000</v>
      </c>
      <c r="D5" s="27">
        <f t="shared" ref="D5:H5" si="1">SUM(D6)</f>
        <v>0</v>
      </c>
      <c r="E5" s="27">
        <f t="shared" si="1"/>
        <v>0</v>
      </c>
      <c r="F5" s="27">
        <f t="shared" si="1"/>
        <v>0</v>
      </c>
      <c r="G5" s="27">
        <f t="shared" si="1"/>
        <v>0</v>
      </c>
      <c r="H5" s="27">
        <f t="shared" si="1"/>
        <v>29000000</v>
      </c>
      <c r="I5" s="120">
        <v>272555000</v>
      </c>
      <c r="J5" s="44"/>
      <c r="K5" s="44"/>
    </row>
    <row r="6" spans="1:11" x14ac:dyDescent="0.25">
      <c r="A6" s="4" t="s">
        <v>7</v>
      </c>
      <c r="B6" s="28" t="s">
        <v>8</v>
      </c>
      <c r="C6" s="11">
        <f>SUM(C7,C8,C9,C10,C11,C12,C13)</f>
        <v>243555000</v>
      </c>
      <c r="D6" s="14"/>
      <c r="E6" s="119"/>
      <c r="F6" s="119"/>
      <c r="G6" s="14"/>
      <c r="H6" s="119">
        <v>29000000</v>
      </c>
      <c r="I6" s="119">
        <v>272555000</v>
      </c>
      <c r="J6" s="44"/>
      <c r="K6" s="44"/>
    </row>
    <row r="7" spans="1:11" ht="92.25" customHeight="1" x14ac:dyDescent="0.25">
      <c r="A7" s="4" t="s">
        <v>9</v>
      </c>
      <c r="B7" s="28" t="s">
        <v>343</v>
      </c>
      <c r="C7" s="11">
        <v>229014000</v>
      </c>
      <c r="D7" s="14"/>
      <c r="E7" s="119"/>
      <c r="F7" s="119"/>
      <c r="G7" s="14"/>
      <c r="H7" s="119">
        <v>26561000</v>
      </c>
      <c r="I7" s="119">
        <v>255575000</v>
      </c>
      <c r="J7" s="44"/>
      <c r="K7" s="44"/>
    </row>
    <row r="8" spans="1:11" ht="102.75" x14ac:dyDescent="0.25">
      <c r="A8" s="4" t="s">
        <v>11</v>
      </c>
      <c r="B8" s="28" t="s">
        <v>12</v>
      </c>
      <c r="C8" s="11">
        <v>1500000</v>
      </c>
      <c r="D8" s="119"/>
      <c r="E8" s="119"/>
      <c r="F8" s="119"/>
      <c r="G8" s="14"/>
      <c r="H8" s="119">
        <v>-400000</v>
      </c>
      <c r="I8" s="119">
        <v>1100000</v>
      </c>
      <c r="J8" s="44"/>
      <c r="K8" s="44"/>
    </row>
    <row r="9" spans="1:11" ht="39" x14ac:dyDescent="0.25">
      <c r="A9" s="4" t="s">
        <v>13</v>
      </c>
      <c r="B9" s="28" t="s">
        <v>14</v>
      </c>
      <c r="C9" s="11">
        <v>2200000</v>
      </c>
      <c r="D9" s="119"/>
      <c r="E9" s="119"/>
      <c r="F9" s="119"/>
      <c r="G9" s="14"/>
      <c r="H9" s="119">
        <v>1050000</v>
      </c>
      <c r="I9" s="119">
        <v>3250000</v>
      </c>
      <c r="J9" s="44"/>
      <c r="K9" s="44"/>
    </row>
    <row r="10" spans="1:11" ht="77.25" x14ac:dyDescent="0.25">
      <c r="A10" s="4" t="s">
        <v>210</v>
      </c>
      <c r="B10" s="28" t="s">
        <v>15</v>
      </c>
      <c r="C10" s="11">
        <v>11000</v>
      </c>
      <c r="D10" s="119"/>
      <c r="E10" s="119"/>
      <c r="F10" s="119"/>
      <c r="G10" s="14"/>
      <c r="H10" s="119">
        <v>-11000</v>
      </c>
      <c r="I10" s="119"/>
      <c r="J10" s="44"/>
      <c r="K10" s="44"/>
    </row>
    <row r="11" spans="1:11" ht="121.5" customHeight="1" x14ac:dyDescent="0.25">
      <c r="A11" s="96" t="s">
        <v>214</v>
      </c>
      <c r="B11" s="28" t="s">
        <v>344</v>
      </c>
      <c r="C11" s="11">
        <v>430000</v>
      </c>
      <c r="D11" s="119"/>
      <c r="E11" s="119"/>
      <c r="F11" s="119"/>
      <c r="G11" s="14"/>
      <c r="H11" s="119">
        <v>-400000</v>
      </c>
      <c r="I11" s="119">
        <v>30000</v>
      </c>
      <c r="J11" s="44"/>
      <c r="K11" s="44"/>
    </row>
    <row r="12" spans="1:11" ht="54" customHeight="1" x14ac:dyDescent="0.25">
      <c r="A12" s="4" t="s">
        <v>332</v>
      </c>
      <c r="B12" s="97" t="s">
        <v>333</v>
      </c>
      <c r="C12" s="11">
        <v>3900000</v>
      </c>
      <c r="D12" s="119"/>
      <c r="E12" s="119"/>
      <c r="F12" s="119"/>
      <c r="G12" s="14"/>
      <c r="H12" s="119">
        <v>850000</v>
      </c>
      <c r="I12" s="119">
        <v>4750000</v>
      </c>
      <c r="J12" s="44"/>
      <c r="K12" s="44"/>
    </row>
    <row r="13" spans="1:11" ht="58.5" customHeight="1" x14ac:dyDescent="0.25">
      <c r="A13" s="4" t="s">
        <v>334</v>
      </c>
      <c r="B13" s="97" t="s">
        <v>335</v>
      </c>
      <c r="C13" s="11">
        <v>6500000</v>
      </c>
      <c r="D13" s="119"/>
      <c r="E13" s="119"/>
      <c r="F13" s="119"/>
      <c r="G13" s="14"/>
      <c r="H13" s="119">
        <v>1350000</v>
      </c>
      <c r="I13" s="119">
        <v>7850000</v>
      </c>
      <c r="J13" s="44"/>
      <c r="K13" s="44"/>
    </row>
    <row r="14" spans="1:11" ht="39" x14ac:dyDescent="0.25">
      <c r="A14" s="95" t="s">
        <v>16</v>
      </c>
      <c r="B14" s="26" t="s">
        <v>17</v>
      </c>
      <c r="C14" s="27">
        <f>SUM(C15,C17,C19,C21)</f>
        <v>15219000</v>
      </c>
      <c r="D14" s="119"/>
      <c r="E14" s="119"/>
      <c r="F14" s="119"/>
      <c r="G14" s="14"/>
      <c r="H14" s="119"/>
      <c r="I14" s="120">
        <v>15219000</v>
      </c>
      <c r="J14" s="44"/>
      <c r="K14" s="44"/>
    </row>
    <row r="15" spans="1:11" ht="81" customHeight="1" x14ac:dyDescent="0.25">
      <c r="A15" s="4" t="s">
        <v>18</v>
      </c>
      <c r="B15" s="28" t="s">
        <v>19</v>
      </c>
      <c r="C15" s="11">
        <f>C16</f>
        <v>7937000</v>
      </c>
      <c r="D15" s="119"/>
      <c r="E15" s="119"/>
      <c r="F15" s="119"/>
      <c r="G15" s="14"/>
      <c r="H15" s="119"/>
      <c r="I15" s="119">
        <v>7937000</v>
      </c>
      <c r="J15" s="44"/>
      <c r="K15" s="44"/>
    </row>
    <row r="16" spans="1:11" ht="120" customHeight="1" x14ac:dyDescent="0.25">
      <c r="A16" s="4" t="s">
        <v>20</v>
      </c>
      <c r="B16" s="28" t="s">
        <v>215</v>
      </c>
      <c r="C16" s="11">
        <v>7937000</v>
      </c>
      <c r="D16" s="119"/>
      <c r="E16" s="119"/>
      <c r="F16" s="119"/>
      <c r="G16" s="14"/>
      <c r="H16" s="119"/>
      <c r="I16" s="119">
        <v>7937000</v>
      </c>
      <c r="J16" s="44"/>
      <c r="K16" s="44"/>
    </row>
    <row r="17" spans="1:11" ht="90" x14ac:dyDescent="0.25">
      <c r="A17" s="4" t="s">
        <v>21</v>
      </c>
      <c r="B17" s="28" t="s">
        <v>22</v>
      </c>
      <c r="C17" s="11">
        <f>C18</f>
        <v>38000</v>
      </c>
      <c r="D17" s="119"/>
      <c r="E17" s="119"/>
      <c r="F17" s="119"/>
      <c r="G17" s="14"/>
      <c r="H17" s="119"/>
      <c r="I17" s="119">
        <v>38000</v>
      </c>
      <c r="J17" s="44"/>
      <c r="K17" s="44"/>
    </row>
    <row r="18" spans="1:11" ht="115.5" x14ac:dyDescent="0.25">
      <c r="A18" s="4" t="s">
        <v>23</v>
      </c>
      <c r="B18" s="28" t="s">
        <v>218</v>
      </c>
      <c r="C18" s="11">
        <v>38000</v>
      </c>
      <c r="D18" s="119"/>
      <c r="E18" s="119"/>
      <c r="F18" s="119"/>
      <c r="G18" s="14"/>
      <c r="H18" s="119"/>
      <c r="I18" s="119">
        <v>38000</v>
      </c>
      <c r="J18" s="44"/>
      <c r="K18" s="44"/>
    </row>
    <row r="19" spans="1:11" ht="64.5" x14ac:dyDescent="0.25">
      <c r="A19" s="4" t="s">
        <v>24</v>
      </c>
      <c r="B19" s="28" t="s">
        <v>25</v>
      </c>
      <c r="C19" s="11">
        <f>C20</f>
        <v>8230000</v>
      </c>
      <c r="D19" s="119"/>
      <c r="E19" s="119"/>
      <c r="F19" s="119"/>
      <c r="G19" s="14"/>
      <c r="H19" s="119"/>
      <c r="I19" s="119">
        <v>8230000</v>
      </c>
      <c r="J19" s="44"/>
      <c r="K19" s="44"/>
    </row>
    <row r="20" spans="1:11" ht="102.75" x14ac:dyDescent="0.25">
      <c r="A20" s="4" t="s">
        <v>26</v>
      </c>
      <c r="B20" s="28" t="s">
        <v>216</v>
      </c>
      <c r="C20" s="11">
        <v>8230000</v>
      </c>
      <c r="D20" s="119"/>
      <c r="E20" s="119"/>
      <c r="F20" s="119"/>
      <c r="G20" s="14"/>
      <c r="H20" s="119"/>
      <c r="I20" s="119">
        <v>8230000</v>
      </c>
      <c r="J20" s="44"/>
      <c r="K20" s="44"/>
    </row>
    <row r="21" spans="1:11" ht="64.5" x14ac:dyDescent="0.25">
      <c r="A21" s="4" t="s">
        <v>27</v>
      </c>
      <c r="B21" s="28" t="s">
        <v>28</v>
      </c>
      <c r="C21" s="11">
        <f>C22</f>
        <v>-986000</v>
      </c>
      <c r="D21" s="119"/>
      <c r="E21" s="119"/>
      <c r="F21" s="119"/>
      <c r="G21" s="14"/>
      <c r="H21" s="119"/>
      <c r="I21" s="119">
        <v>-986000</v>
      </c>
      <c r="J21" s="44"/>
      <c r="K21" s="44"/>
    </row>
    <row r="22" spans="1:11" ht="102.75" x14ac:dyDescent="0.25">
      <c r="A22" s="4" t="s">
        <v>29</v>
      </c>
      <c r="B22" s="28" t="s">
        <v>217</v>
      </c>
      <c r="C22" s="11">
        <v>-986000</v>
      </c>
      <c r="D22" s="119"/>
      <c r="E22" s="119"/>
      <c r="F22" s="119"/>
      <c r="G22" s="14"/>
      <c r="H22" s="119"/>
      <c r="I22" s="119">
        <v>-986000</v>
      </c>
      <c r="J22" s="44"/>
      <c r="K22" s="44"/>
    </row>
    <row r="23" spans="1:11" x14ac:dyDescent="0.25">
      <c r="A23" s="95" t="s">
        <v>30</v>
      </c>
      <c r="B23" s="26" t="s">
        <v>31</v>
      </c>
      <c r="C23" s="27">
        <f>SUM(C24,C26,C28)</f>
        <v>9079000</v>
      </c>
      <c r="D23" s="119"/>
      <c r="E23" s="119"/>
      <c r="F23" s="119"/>
      <c r="G23" s="14"/>
      <c r="H23" s="120">
        <f>H24+H26</f>
        <v>-292000</v>
      </c>
      <c r="I23" s="120">
        <v>8787000</v>
      </c>
      <c r="J23" s="44"/>
      <c r="K23" s="44"/>
    </row>
    <row r="24" spans="1:11" ht="26.25" x14ac:dyDescent="0.25">
      <c r="A24" s="4" t="s">
        <v>32</v>
      </c>
      <c r="B24" s="28" t="s">
        <v>33</v>
      </c>
      <c r="C24" s="11">
        <f>C25</f>
        <v>1000</v>
      </c>
      <c r="D24" s="119"/>
      <c r="E24" s="119"/>
      <c r="F24" s="119"/>
      <c r="G24" s="14"/>
      <c r="H24" s="119">
        <f>H25</f>
        <v>21000</v>
      </c>
      <c r="I24" s="119">
        <v>22000</v>
      </c>
      <c r="J24" s="44"/>
      <c r="K24" s="44"/>
    </row>
    <row r="25" spans="1:11" ht="26.25" x14ac:dyDescent="0.25">
      <c r="A25" s="4" t="s">
        <v>34</v>
      </c>
      <c r="B25" s="28" t="s">
        <v>33</v>
      </c>
      <c r="C25" s="11">
        <v>1000</v>
      </c>
      <c r="D25" s="119"/>
      <c r="E25" s="119"/>
      <c r="F25" s="119"/>
      <c r="G25" s="14"/>
      <c r="H25" s="119">
        <v>21000</v>
      </c>
      <c r="I25" s="119">
        <v>22000</v>
      </c>
      <c r="J25" s="44"/>
      <c r="K25" s="44"/>
    </row>
    <row r="26" spans="1:11" x14ac:dyDescent="0.25">
      <c r="A26" s="4" t="s">
        <v>35</v>
      </c>
      <c r="B26" s="28" t="s">
        <v>36</v>
      </c>
      <c r="C26" s="11">
        <f>C27</f>
        <v>1042000</v>
      </c>
      <c r="D26" s="119"/>
      <c r="E26" s="119"/>
      <c r="F26" s="119"/>
      <c r="G26" s="14"/>
      <c r="H26" s="119">
        <f>H27</f>
        <v>-313000</v>
      </c>
      <c r="I26" s="119">
        <v>729000</v>
      </c>
      <c r="J26" s="44"/>
      <c r="K26" s="44"/>
    </row>
    <row r="27" spans="1:11" x14ac:dyDescent="0.25">
      <c r="A27" s="4" t="s">
        <v>37</v>
      </c>
      <c r="B27" s="28" t="s">
        <v>36</v>
      </c>
      <c r="C27" s="11">
        <v>1042000</v>
      </c>
      <c r="D27" s="119"/>
      <c r="E27" s="119"/>
      <c r="F27" s="119"/>
      <c r="G27" s="14"/>
      <c r="H27" s="119">
        <v>-313000</v>
      </c>
      <c r="I27" s="119">
        <v>729000</v>
      </c>
      <c r="J27" s="44"/>
      <c r="K27" s="44"/>
    </row>
    <row r="28" spans="1:11" ht="26.25" x14ac:dyDescent="0.25">
      <c r="A28" s="4" t="s">
        <v>38</v>
      </c>
      <c r="B28" s="28" t="s">
        <v>39</v>
      </c>
      <c r="C28" s="11">
        <f>C29</f>
        <v>8036000</v>
      </c>
      <c r="D28" s="119"/>
      <c r="E28" s="119"/>
      <c r="F28" s="119"/>
      <c r="G28" s="14"/>
      <c r="H28" s="119"/>
      <c r="I28" s="119">
        <v>8036000</v>
      </c>
      <c r="J28" s="44"/>
      <c r="K28" s="44"/>
    </row>
    <row r="29" spans="1:11" ht="39" x14ac:dyDescent="0.25">
      <c r="A29" s="4" t="s">
        <v>40</v>
      </c>
      <c r="B29" s="28" t="s">
        <v>41</v>
      </c>
      <c r="C29" s="11">
        <v>8036000</v>
      </c>
      <c r="D29" s="119"/>
      <c r="E29" s="119"/>
      <c r="F29" s="119"/>
      <c r="G29" s="14"/>
      <c r="H29" s="119"/>
      <c r="I29" s="119">
        <v>8036000</v>
      </c>
      <c r="J29" s="44"/>
      <c r="K29" s="44"/>
    </row>
    <row r="30" spans="1:11" x14ac:dyDescent="0.25">
      <c r="A30" s="4" t="s">
        <v>42</v>
      </c>
      <c r="B30" s="26" t="s">
        <v>43</v>
      </c>
      <c r="C30" s="27">
        <f>SUM(C31,C33)</f>
        <v>3199000</v>
      </c>
      <c r="D30" s="119"/>
      <c r="E30" s="119"/>
      <c r="F30" s="119"/>
      <c r="G30" s="14"/>
      <c r="H30" s="120">
        <f>H31+H33</f>
        <v>2085000</v>
      </c>
      <c r="I30" s="120">
        <v>5284000</v>
      </c>
      <c r="J30" s="44"/>
      <c r="K30" s="44"/>
    </row>
    <row r="31" spans="1:11" ht="26.25" x14ac:dyDescent="0.25">
      <c r="A31" s="4" t="s">
        <v>44</v>
      </c>
      <c r="B31" s="28" t="s">
        <v>45</v>
      </c>
      <c r="C31" s="11">
        <f>C32</f>
        <v>3189000</v>
      </c>
      <c r="D31" s="119"/>
      <c r="E31" s="119"/>
      <c r="F31" s="119"/>
      <c r="G31" s="14"/>
      <c r="H31" s="119">
        <f>H32</f>
        <v>2095000</v>
      </c>
      <c r="I31" s="119">
        <v>5284000</v>
      </c>
      <c r="J31" s="44"/>
      <c r="K31" s="44"/>
    </row>
    <row r="32" spans="1:11" ht="39" x14ac:dyDescent="0.25">
      <c r="A32" s="4" t="s">
        <v>46</v>
      </c>
      <c r="B32" s="28" t="s">
        <v>47</v>
      </c>
      <c r="C32" s="11">
        <v>3189000</v>
      </c>
      <c r="D32" s="119"/>
      <c r="E32" s="119"/>
      <c r="F32" s="119"/>
      <c r="G32" s="14"/>
      <c r="H32" s="119">
        <v>2095000</v>
      </c>
      <c r="I32" s="119">
        <v>5284000</v>
      </c>
      <c r="J32" s="44"/>
      <c r="K32" s="44"/>
    </row>
    <row r="33" spans="1:11" ht="39" x14ac:dyDescent="0.25">
      <c r="A33" s="4" t="s">
        <v>48</v>
      </c>
      <c r="B33" s="28" t="s">
        <v>49</v>
      </c>
      <c r="C33" s="11">
        <f>C34</f>
        <v>10000</v>
      </c>
      <c r="D33" s="119"/>
      <c r="E33" s="119"/>
      <c r="F33" s="119"/>
      <c r="G33" s="14"/>
      <c r="H33" s="119">
        <f>H34</f>
        <v>-10000</v>
      </c>
      <c r="I33" s="119"/>
      <c r="J33" s="44"/>
      <c r="K33" s="44"/>
    </row>
    <row r="34" spans="1:11" ht="26.25" x14ac:dyDescent="0.25">
      <c r="A34" s="4" t="s">
        <v>50</v>
      </c>
      <c r="B34" s="28" t="s">
        <v>51</v>
      </c>
      <c r="C34" s="11">
        <v>10000</v>
      </c>
      <c r="D34" s="119"/>
      <c r="E34" s="119"/>
      <c r="F34" s="119"/>
      <c r="G34" s="14"/>
      <c r="H34" s="119">
        <v>-10000</v>
      </c>
      <c r="I34" s="119"/>
      <c r="J34" s="44"/>
      <c r="K34" s="44"/>
    </row>
    <row r="35" spans="1:11" ht="39" x14ac:dyDescent="0.25">
      <c r="A35" s="95" t="s">
        <v>52</v>
      </c>
      <c r="B35" s="26" t="s">
        <v>53</v>
      </c>
      <c r="C35" s="27">
        <f>SUM(C36,C38,C46,C49)</f>
        <v>7661000</v>
      </c>
      <c r="D35" s="119"/>
      <c r="E35" s="119"/>
      <c r="F35" s="119"/>
      <c r="G35" s="14"/>
      <c r="H35" s="120">
        <f>H36+H38+H42</f>
        <v>1219000</v>
      </c>
      <c r="I35" s="120">
        <v>8880000</v>
      </c>
      <c r="J35" s="44"/>
      <c r="K35" s="44"/>
    </row>
    <row r="36" spans="1:11" ht="64.5" x14ac:dyDescent="0.25">
      <c r="A36" s="4" t="s">
        <v>54</v>
      </c>
      <c r="B36" s="28" t="s">
        <v>55</v>
      </c>
      <c r="C36" s="11">
        <f>C37</f>
        <v>1000</v>
      </c>
      <c r="D36" s="119"/>
      <c r="E36" s="119"/>
      <c r="F36" s="119"/>
      <c r="G36" s="14"/>
      <c r="H36" s="119">
        <f>H37</f>
        <v>-1000</v>
      </c>
      <c r="I36" s="119"/>
      <c r="J36" s="44"/>
      <c r="K36" s="44"/>
    </row>
    <row r="37" spans="1:11" ht="51.75" x14ac:dyDescent="0.25">
      <c r="A37" s="4" t="s">
        <v>56</v>
      </c>
      <c r="B37" s="28" t="s">
        <v>57</v>
      </c>
      <c r="C37" s="11">
        <v>1000</v>
      </c>
      <c r="D37" s="119"/>
      <c r="E37" s="119"/>
      <c r="F37" s="119"/>
      <c r="G37" s="14"/>
      <c r="H37" s="119">
        <v>-1000</v>
      </c>
      <c r="I37" s="119"/>
      <c r="J37" s="44"/>
      <c r="K37" s="44"/>
    </row>
    <row r="38" spans="1:11" ht="77.25" x14ac:dyDescent="0.25">
      <c r="A38" s="4" t="s">
        <v>58</v>
      </c>
      <c r="B38" s="28" t="s">
        <v>59</v>
      </c>
      <c r="C38" s="11">
        <f>SUM(C39,C42,C44)</f>
        <v>7397000</v>
      </c>
      <c r="D38" s="119"/>
      <c r="E38" s="119"/>
      <c r="F38" s="119"/>
      <c r="G38" s="14"/>
      <c r="H38" s="119">
        <f>H39</f>
        <v>1160000</v>
      </c>
      <c r="I38" s="119">
        <v>8557000</v>
      </c>
      <c r="J38" s="44"/>
      <c r="K38" s="44"/>
    </row>
    <row r="39" spans="1:11" ht="64.5" x14ac:dyDescent="0.25">
      <c r="A39" s="4" t="s">
        <v>60</v>
      </c>
      <c r="B39" s="28" t="s">
        <v>61</v>
      </c>
      <c r="C39" s="11">
        <f>SUM(C40,C41)</f>
        <v>4897000</v>
      </c>
      <c r="D39" s="119"/>
      <c r="E39" s="119"/>
      <c r="F39" s="119"/>
      <c r="G39" s="14"/>
      <c r="H39" s="119">
        <f>H40+H41</f>
        <v>1160000</v>
      </c>
      <c r="I39" s="119">
        <v>6057000</v>
      </c>
      <c r="J39" s="44"/>
      <c r="K39" s="44"/>
    </row>
    <row r="40" spans="1:11" ht="77.25" x14ac:dyDescent="0.25">
      <c r="A40" s="4" t="s">
        <v>62</v>
      </c>
      <c r="B40" s="28" t="s">
        <v>219</v>
      </c>
      <c r="C40" s="11">
        <v>4107000</v>
      </c>
      <c r="D40" s="119"/>
      <c r="E40" s="119"/>
      <c r="F40" s="119"/>
      <c r="G40" s="14"/>
      <c r="H40" s="119">
        <v>580000</v>
      </c>
      <c r="I40" s="119">
        <v>4687000</v>
      </c>
      <c r="J40" s="44"/>
      <c r="K40" s="44"/>
    </row>
    <row r="41" spans="1:11" ht="77.25" x14ac:dyDescent="0.25">
      <c r="A41" s="4" t="s">
        <v>63</v>
      </c>
      <c r="B41" s="28" t="s">
        <v>64</v>
      </c>
      <c r="C41" s="11">
        <v>790000</v>
      </c>
      <c r="D41" s="119"/>
      <c r="E41" s="119"/>
      <c r="F41" s="119"/>
      <c r="G41" s="14"/>
      <c r="H41" s="119">
        <v>580000</v>
      </c>
      <c r="I41" s="119">
        <v>1370000</v>
      </c>
      <c r="J41" s="44"/>
      <c r="K41" s="44"/>
    </row>
    <row r="42" spans="1:11" ht="77.25" x14ac:dyDescent="0.25">
      <c r="A42" s="4" t="s">
        <v>65</v>
      </c>
      <c r="B42" s="28" t="s">
        <v>66</v>
      </c>
      <c r="C42" s="11">
        <f>C43</f>
        <v>18000</v>
      </c>
      <c r="D42" s="119"/>
      <c r="E42" s="119"/>
      <c r="F42" s="119"/>
      <c r="G42" s="14"/>
      <c r="H42" s="119">
        <f>H43</f>
        <v>60000</v>
      </c>
      <c r="I42" s="119">
        <v>78000</v>
      </c>
      <c r="J42" s="44"/>
      <c r="K42" s="44"/>
    </row>
    <row r="43" spans="1:11" ht="88.5" customHeight="1" x14ac:dyDescent="0.25">
      <c r="A43" s="4" t="s">
        <v>67</v>
      </c>
      <c r="B43" s="28" t="s">
        <v>68</v>
      </c>
      <c r="C43" s="11">
        <v>18000</v>
      </c>
      <c r="D43" s="119"/>
      <c r="E43" s="119"/>
      <c r="F43" s="119"/>
      <c r="G43" s="14"/>
      <c r="H43" s="119">
        <v>60000</v>
      </c>
      <c r="I43" s="119">
        <v>78000</v>
      </c>
      <c r="J43" s="44"/>
      <c r="K43" s="44"/>
    </row>
    <row r="44" spans="1:11" ht="15.75" customHeight="1" x14ac:dyDescent="0.25">
      <c r="A44" s="4" t="s">
        <v>69</v>
      </c>
      <c r="B44" s="115" t="s">
        <v>220</v>
      </c>
      <c r="C44" s="114">
        <f>C45</f>
        <v>2482000</v>
      </c>
      <c r="D44" s="119"/>
      <c r="E44" s="119"/>
      <c r="F44" s="119"/>
      <c r="G44" s="14"/>
      <c r="H44" s="119"/>
      <c r="I44" s="119">
        <v>2482000</v>
      </c>
      <c r="J44" s="44"/>
      <c r="K44" s="44"/>
    </row>
    <row r="45" spans="1:11" ht="72" customHeight="1" x14ac:dyDescent="0.25">
      <c r="A45" s="95" t="s">
        <v>70</v>
      </c>
      <c r="B45" s="115" t="s">
        <v>71</v>
      </c>
      <c r="C45" s="114">
        <v>2482000</v>
      </c>
      <c r="D45" s="119"/>
      <c r="E45" s="119"/>
      <c r="F45" s="119"/>
      <c r="G45" s="14"/>
      <c r="H45" s="119"/>
      <c r="I45" s="119">
        <v>2482000</v>
      </c>
      <c r="J45" s="44"/>
      <c r="K45" s="44"/>
    </row>
    <row r="46" spans="1:11" ht="33" customHeight="1" x14ac:dyDescent="0.25">
      <c r="A46" s="4" t="s">
        <v>183</v>
      </c>
      <c r="B46" s="28" t="s">
        <v>184</v>
      </c>
      <c r="C46" s="11">
        <f t="shared" ref="C46:C47" si="2">C47</f>
        <v>109000</v>
      </c>
      <c r="D46" s="119"/>
      <c r="E46" s="119"/>
      <c r="F46" s="119"/>
      <c r="G46" s="14"/>
      <c r="H46" s="119"/>
      <c r="I46" s="119">
        <v>109000</v>
      </c>
      <c r="J46" s="44"/>
      <c r="K46" s="44"/>
    </row>
    <row r="47" spans="1:11" ht="52.5" customHeight="1" x14ac:dyDescent="0.25">
      <c r="A47" s="4" t="s">
        <v>185</v>
      </c>
      <c r="B47" s="28" t="s">
        <v>186</v>
      </c>
      <c r="C47" s="11">
        <f t="shared" si="2"/>
        <v>109000</v>
      </c>
      <c r="D47" s="119"/>
      <c r="E47" s="119"/>
      <c r="F47" s="119"/>
      <c r="G47" s="14"/>
      <c r="H47" s="119"/>
      <c r="I47" s="119">
        <v>109000</v>
      </c>
      <c r="J47" s="44"/>
      <c r="K47" s="44"/>
    </row>
    <row r="48" spans="1:11" ht="51.75" x14ac:dyDescent="0.25">
      <c r="A48" s="4" t="s">
        <v>187</v>
      </c>
      <c r="B48" s="28" t="s">
        <v>221</v>
      </c>
      <c r="C48" s="11">
        <v>109000</v>
      </c>
      <c r="D48" s="119"/>
      <c r="E48" s="119"/>
      <c r="F48" s="119"/>
      <c r="G48" s="14"/>
      <c r="H48" s="119"/>
      <c r="I48" s="119">
        <v>109000</v>
      </c>
      <c r="J48" s="44"/>
      <c r="K48" s="44"/>
    </row>
    <row r="49" spans="1:11" ht="39" customHeight="1" x14ac:dyDescent="0.25">
      <c r="A49" s="4" t="s">
        <v>72</v>
      </c>
      <c r="B49" s="28" t="s">
        <v>73</v>
      </c>
      <c r="C49" s="11">
        <f t="shared" ref="C49:C50" si="3">C50</f>
        <v>154000</v>
      </c>
      <c r="D49" s="119"/>
      <c r="E49" s="119"/>
      <c r="F49" s="119"/>
      <c r="G49" s="14"/>
      <c r="H49" s="119"/>
      <c r="I49" s="119">
        <v>154000</v>
      </c>
      <c r="J49" s="44"/>
      <c r="K49" s="44"/>
    </row>
    <row r="50" spans="1:11" ht="77.25" x14ac:dyDescent="0.25">
      <c r="A50" s="4" t="s">
        <v>74</v>
      </c>
      <c r="B50" s="28" t="s">
        <v>75</v>
      </c>
      <c r="C50" s="11">
        <f t="shared" si="3"/>
        <v>154000</v>
      </c>
      <c r="D50" s="119"/>
      <c r="E50" s="119"/>
      <c r="F50" s="119"/>
      <c r="G50" s="14"/>
      <c r="H50" s="119"/>
      <c r="I50" s="119">
        <v>154000</v>
      </c>
      <c r="J50" s="44"/>
      <c r="K50" s="44"/>
    </row>
    <row r="51" spans="1:11" ht="77.25" x14ac:dyDescent="0.25">
      <c r="A51" s="4" t="s">
        <v>76</v>
      </c>
      <c r="B51" s="28" t="s">
        <v>77</v>
      </c>
      <c r="C51" s="11">
        <v>154000</v>
      </c>
      <c r="D51" s="119"/>
      <c r="E51" s="119"/>
      <c r="F51" s="119"/>
      <c r="G51" s="14"/>
      <c r="H51" s="119"/>
      <c r="I51" s="119">
        <v>154000</v>
      </c>
      <c r="J51" s="44"/>
      <c r="K51" s="44"/>
    </row>
    <row r="52" spans="1:11" ht="26.25" x14ac:dyDescent="0.25">
      <c r="A52" s="95" t="s">
        <v>78</v>
      </c>
      <c r="B52" s="26" t="s">
        <v>79</v>
      </c>
      <c r="C52" s="27">
        <f>SUM(C54,C55,C57)</f>
        <v>475000</v>
      </c>
      <c r="D52" s="119"/>
      <c r="E52" s="119"/>
      <c r="F52" s="119"/>
      <c r="G52" s="14"/>
      <c r="H52" s="120">
        <f>H53</f>
        <v>-183000</v>
      </c>
      <c r="I52" s="120">
        <v>292000</v>
      </c>
      <c r="J52" s="44"/>
      <c r="K52" s="44"/>
    </row>
    <row r="53" spans="1:11" x14ac:dyDescent="0.25">
      <c r="A53" s="4" t="s">
        <v>80</v>
      </c>
      <c r="B53" s="28" t="s">
        <v>81</v>
      </c>
      <c r="C53" s="27">
        <f>SUM(C54,C55,C56)</f>
        <v>475000</v>
      </c>
      <c r="D53" s="119"/>
      <c r="E53" s="119"/>
      <c r="F53" s="119"/>
      <c r="G53" s="14"/>
      <c r="H53" s="119">
        <f>H54+H55+H56</f>
        <v>-183000</v>
      </c>
      <c r="I53" s="119">
        <v>292000</v>
      </c>
      <c r="J53" s="44"/>
      <c r="K53" s="44"/>
    </row>
    <row r="54" spans="1:11" ht="26.25" x14ac:dyDescent="0.25">
      <c r="A54" s="4" t="s">
        <v>82</v>
      </c>
      <c r="B54" s="28" t="s">
        <v>83</v>
      </c>
      <c r="C54" s="11">
        <v>78000</v>
      </c>
      <c r="D54" s="119"/>
      <c r="E54" s="119"/>
      <c r="F54" s="119"/>
      <c r="G54" s="14"/>
      <c r="H54" s="119">
        <v>21000</v>
      </c>
      <c r="I54" s="119">
        <v>99000</v>
      </c>
      <c r="J54" s="44"/>
      <c r="K54" s="44"/>
    </row>
    <row r="55" spans="1:11" x14ac:dyDescent="0.25">
      <c r="A55" s="4" t="s">
        <v>84</v>
      </c>
      <c r="B55" s="28" t="s">
        <v>85</v>
      </c>
      <c r="C55" s="11">
        <v>225000</v>
      </c>
      <c r="D55" s="119"/>
      <c r="E55" s="119"/>
      <c r="F55" s="119"/>
      <c r="G55" s="14"/>
      <c r="H55" s="119">
        <v>-73000</v>
      </c>
      <c r="I55" s="119">
        <v>152000</v>
      </c>
      <c r="J55" s="44"/>
      <c r="K55" s="44"/>
    </row>
    <row r="56" spans="1:11" x14ac:dyDescent="0.25">
      <c r="A56" s="4" t="s">
        <v>86</v>
      </c>
      <c r="B56" s="28" t="s">
        <v>87</v>
      </c>
      <c r="C56" s="11">
        <f>SUM(C57)</f>
        <v>172000</v>
      </c>
      <c r="D56" s="119"/>
      <c r="E56" s="119"/>
      <c r="F56" s="119"/>
      <c r="G56" s="14"/>
      <c r="H56" s="119">
        <f>H57</f>
        <v>-131000</v>
      </c>
      <c r="I56" s="119">
        <v>41000</v>
      </c>
      <c r="J56" s="44"/>
      <c r="K56" s="44"/>
    </row>
    <row r="57" spans="1:11" x14ac:dyDescent="0.25">
      <c r="A57" s="4" t="s">
        <v>88</v>
      </c>
      <c r="B57" s="28" t="s">
        <v>89</v>
      </c>
      <c r="C57" s="11">
        <v>172000</v>
      </c>
      <c r="D57" s="119"/>
      <c r="E57" s="119"/>
      <c r="F57" s="119"/>
      <c r="G57" s="14"/>
      <c r="H57" s="119">
        <v>-131000</v>
      </c>
      <c r="I57" s="119">
        <v>41000</v>
      </c>
      <c r="J57" s="44"/>
      <c r="K57" s="44"/>
    </row>
    <row r="58" spans="1:11" ht="26.25" x14ac:dyDescent="0.25">
      <c r="A58" s="95" t="s">
        <v>262</v>
      </c>
      <c r="B58" s="26" t="s">
        <v>263</v>
      </c>
      <c r="C58" s="27">
        <f t="shared" ref="C58:C60" si="4">C59</f>
        <v>10000</v>
      </c>
      <c r="D58" s="119"/>
      <c r="E58" s="119"/>
      <c r="F58" s="119"/>
      <c r="G58" s="14"/>
      <c r="H58" s="120">
        <f>H59</f>
        <v>-10000</v>
      </c>
      <c r="I58" s="119"/>
      <c r="J58" s="44"/>
      <c r="K58" s="44"/>
    </row>
    <row r="59" spans="1:11" x14ac:dyDescent="0.25">
      <c r="A59" s="4" t="s">
        <v>264</v>
      </c>
      <c r="B59" s="28" t="s">
        <v>265</v>
      </c>
      <c r="C59" s="11">
        <f t="shared" si="4"/>
        <v>10000</v>
      </c>
      <c r="D59" s="119"/>
      <c r="E59" s="119"/>
      <c r="F59" s="119"/>
      <c r="G59" s="14"/>
      <c r="H59" s="119">
        <f>H60</f>
        <v>-10000</v>
      </c>
      <c r="I59" s="119"/>
      <c r="J59" s="44"/>
      <c r="K59" s="44"/>
    </row>
    <row r="60" spans="1:11" x14ac:dyDescent="0.25">
      <c r="A60" s="4" t="s">
        <v>266</v>
      </c>
      <c r="B60" s="28" t="s">
        <v>267</v>
      </c>
      <c r="C60" s="11">
        <f t="shared" si="4"/>
        <v>10000</v>
      </c>
      <c r="D60" s="119"/>
      <c r="E60" s="119"/>
      <c r="F60" s="119"/>
      <c r="G60" s="14"/>
      <c r="H60" s="119">
        <f>H61</f>
        <v>-10000</v>
      </c>
      <c r="I60" s="119"/>
      <c r="J60" s="44"/>
      <c r="K60" s="44"/>
    </row>
    <row r="61" spans="1:11" ht="26.25" x14ac:dyDescent="0.25">
      <c r="A61" s="4" t="s">
        <v>268</v>
      </c>
      <c r="B61" s="28" t="s">
        <v>269</v>
      </c>
      <c r="C61" s="11">
        <v>10000</v>
      </c>
      <c r="D61" s="119"/>
      <c r="E61" s="119"/>
      <c r="F61" s="119"/>
      <c r="G61" s="14"/>
      <c r="H61" s="119">
        <v>-10000</v>
      </c>
      <c r="I61" s="119"/>
      <c r="J61" s="44"/>
      <c r="K61" s="44"/>
    </row>
    <row r="62" spans="1:11" ht="26.25" x14ac:dyDescent="0.25">
      <c r="A62" s="95" t="s">
        <v>92</v>
      </c>
      <c r="B62" s="26" t="s">
        <v>93</v>
      </c>
      <c r="C62" s="27">
        <f>SUM(C63,C67,C72)</f>
        <v>9069000</v>
      </c>
      <c r="D62" s="119"/>
      <c r="E62" s="119"/>
      <c r="F62" s="119"/>
      <c r="G62" s="14"/>
      <c r="H62" s="120">
        <f>H63+H66+H72</f>
        <v>-2609000</v>
      </c>
      <c r="I62" s="120">
        <v>6460000</v>
      </c>
      <c r="J62" s="44"/>
      <c r="K62" s="44"/>
    </row>
    <row r="63" spans="1:11" ht="77.25" x14ac:dyDescent="0.25">
      <c r="A63" s="4" t="s">
        <v>270</v>
      </c>
      <c r="B63" s="28" t="s">
        <v>271</v>
      </c>
      <c r="C63" s="11">
        <f t="shared" ref="C63:C64" si="5">C64</f>
        <v>288000</v>
      </c>
      <c r="D63" s="119"/>
      <c r="E63" s="119"/>
      <c r="F63" s="119"/>
      <c r="G63" s="14"/>
      <c r="H63" s="119">
        <f>H64</f>
        <v>246000</v>
      </c>
      <c r="I63" s="119">
        <v>534000</v>
      </c>
      <c r="J63" s="44"/>
      <c r="K63" s="44"/>
    </row>
    <row r="64" spans="1:11" ht="90" x14ac:dyDescent="0.25">
      <c r="A64" s="4" t="s">
        <v>272</v>
      </c>
      <c r="B64" s="28" t="s">
        <v>273</v>
      </c>
      <c r="C64" s="11">
        <f t="shared" si="5"/>
        <v>288000</v>
      </c>
      <c r="D64" s="119"/>
      <c r="E64" s="119"/>
      <c r="F64" s="119"/>
      <c r="G64" s="14"/>
      <c r="H64" s="119">
        <f>H65</f>
        <v>246000</v>
      </c>
      <c r="I64" s="119">
        <v>534000</v>
      </c>
      <c r="J64" s="44"/>
      <c r="K64" s="44"/>
    </row>
    <row r="65" spans="1:11" ht="77.25" x14ac:dyDescent="0.25">
      <c r="A65" s="4" t="s">
        <v>274</v>
      </c>
      <c r="B65" s="28" t="s">
        <v>275</v>
      </c>
      <c r="C65" s="11">
        <v>288000</v>
      </c>
      <c r="D65" s="119"/>
      <c r="E65" s="119"/>
      <c r="F65" s="119"/>
      <c r="G65" s="14"/>
      <c r="H65" s="119">
        <v>246000</v>
      </c>
      <c r="I65" s="119">
        <v>534000</v>
      </c>
      <c r="J65" s="44"/>
      <c r="K65" s="44"/>
    </row>
    <row r="66" spans="1:11" ht="26.25" x14ac:dyDescent="0.25">
      <c r="A66" s="4" t="s">
        <v>94</v>
      </c>
      <c r="B66" s="28" t="s">
        <v>95</v>
      </c>
      <c r="C66" s="11">
        <f>SUM(C67)</f>
        <v>8690000</v>
      </c>
      <c r="D66" s="119"/>
      <c r="E66" s="119"/>
      <c r="F66" s="119"/>
      <c r="G66" s="14"/>
      <c r="H66" s="119">
        <v>-2796000</v>
      </c>
      <c r="I66" s="119">
        <v>5894000</v>
      </c>
      <c r="J66" s="44"/>
      <c r="K66" s="44"/>
    </row>
    <row r="67" spans="1:11" ht="26.25" x14ac:dyDescent="0.25">
      <c r="A67" s="4" t="s">
        <v>96</v>
      </c>
      <c r="B67" s="28" t="s">
        <v>97</v>
      </c>
      <c r="C67" s="11">
        <f>SUM(C68,C69)</f>
        <v>8690000</v>
      </c>
      <c r="D67" s="119"/>
      <c r="E67" s="119"/>
      <c r="F67" s="119"/>
      <c r="G67" s="14"/>
      <c r="H67" s="119">
        <v>-2797000</v>
      </c>
      <c r="I67" s="119">
        <v>5893000</v>
      </c>
      <c r="J67" s="44"/>
      <c r="K67" s="44"/>
    </row>
    <row r="68" spans="1:11" ht="51.75" x14ac:dyDescent="0.25">
      <c r="A68" s="4" t="s">
        <v>98</v>
      </c>
      <c r="B68" s="28" t="s">
        <v>222</v>
      </c>
      <c r="C68" s="11">
        <v>8590000</v>
      </c>
      <c r="D68" s="119"/>
      <c r="E68" s="119"/>
      <c r="F68" s="119"/>
      <c r="G68" s="14"/>
      <c r="H68" s="119">
        <v>-2970000</v>
      </c>
      <c r="I68" s="119">
        <v>5620000</v>
      </c>
      <c r="J68" s="44"/>
      <c r="K68" s="44"/>
    </row>
    <row r="69" spans="1:11" ht="39" x14ac:dyDescent="0.25">
      <c r="A69" s="4" t="s">
        <v>99</v>
      </c>
      <c r="B69" s="28" t="s">
        <v>100</v>
      </c>
      <c r="C69" s="11">
        <v>100000</v>
      </c>
      <c r="D69" s="119"/>
      <c r="E69" s="119"/>
      <c r="F69" s="119"/>
      <c r="G69" s="14"/>
      <c r="H69" s="119">
        <v>173000</v>
      </c>
      <c r="I69" s="119">
        <v>273000</v>
      </c>
      <c r="J69" s="44"/>
      <c r="K69" s="44"/>
    </row>
    <row r="70" spans="1:11" ht="57.75" customHeight="1" x14ac:dyDescent="0.25">
      <c r="A70" s="4" t="s">
        <v>328</v>
      </c>
      <c r="B70" s="28" t="s">
        <v>365</v>
      </c>
      <c r="C70" s="11"/>
      <c r="D70" s="119"/>
      <c r="E70" s="119"/>
      <c r="F70" s="119"/>
      <c r="G70" s="14"/>
      <c r="H70" s="119">
        <v>1000</v>
      </c>
      <c r="I70" s="119">
        <v>1000</v>
      </c>
      <c r="J70" s="44"/>
      <c r="K70" s="44"/>
    </row>
    <row r="71" spans="1:11" ht="51.75" x14ac:dyDescent="0.25">
      <c r="A71" s="4" t="s">
        <v>330</v>
      </c>
      <c r="B71" s="28" t="s">
        <v>364</v>
      </c>
      <c r="C71" s="11"/>
      <c r="D71" s="119"/>
      <c r="E71" s="119"/>
      <c r="F71" s="119"/>
      <c r="G71" s="14"/>
      <c r="H71" s="119">
        <v>1000</v>
      </c>
      <c r="I71" s="119">
        <v>1000</v>
      </c>
      <c r="J71" s="44"/>
      <c r="K71" s="44"/>
    </row>
    <row r="72" spans="1:11" ht="64.5" x14ac:dyDescent="0.25">
      <c r="A72" s="4" t="s">
        <v>101</v>
      </c>
      <c r="B72" s="28" t="s">
        <v>102</v>
      </c>
      <c r="C72" s="11">
        <f>C73</f>
        <v>91000</v>
      </c>
      <c r="D72" s="119"/>
      <c r="E72" s="119"/>
      <c r="F72" s="119"/>
      <c r="G72" s="14"/>
      <c r="H72" s="119">
        <v>-59000</v>
      </c>
      <c r="I72" s="119">
        <v>32000</v>
      </c>
      <c r="J72" s="44"/>
      <c r="K72" s="44"/>
    </row>
    <row r="73" spans="1:11" ht="64.5" x14ac:dyDescent="0.25">
      <c r="A73" s="4" t="s">
        <v>103</v>
      </c>
      <c r="B73" s="28" t="s">
        <v>104</v>
      </c>
      <c r="C73" s="11">
        <f>C74+C75</f>
        <v>91000</v>
      </c>
      <c r="D73" s="119"/>
      <c r="E73" s="119"/>
      <c r="F73" s="119"/>
      <c r="G73" s="14"/>
      <c r="H73" s="119">
        <v>-59000</v>
      </c>
      <c r="I73" s="119">
        <v>32000</v>
      </c>
      <c r="J73" s="44"/>
      <c r="K73" s="44"/>
    </row>
    <row r="74" spans="1:11" ht="90" x14ac:dyDescent="0.25">
      <c r="A74" s="4" t="s">
        <v>212</v>
      </c>
      <c r="B74" s="28" t="s">
        <v>213</v>
      </c>
      <c r="C74" s="11">
        <v>24000</v>
      </c>
      <c r="D74" s="119"/>
      <c r="E74" s="119"/>
      <c r="F74" s="119"/>
      <c r="G74" s="14"/>
      <c r="H74" s="119"/>
      <c r="I74" s="119">
        <v>24000</v>
      </c>
      <c r="J74" s="44"/>
      <c r="K74" s="44"/>
    </row>
    <row r="75" spans="1:11" ht="77.25" x14ac:dyDescent="0.25">
      <c r="A75" s="4" t="s">
        <v>105</v>
      </c>
      <c r="B75" s="28" t="s">
        <v>106</v>
      </c>
      <c r="C75" s="11">
        <v>67000</v>
      </c>
      <c r="D75" s="119"/>
      <c r="E75" s="119"/>
      <c r="F75" s="119"/>
      <c r="G75" s="14"/>
      <c r="H75" s="119">
        <v>-59000</v>
      </c>
      <c r="I75" s="119">
        <v>8000</v>
      </c>
      <c r="J75" s="44"/>
      <c r="K75" s="44"/>
    </row>
    <row r="76" spans="1:11" x14ac:dyDescent="0.25">
      <c r="A76" s="95" t="s">
        <v>107</v>
      </c>
      <c r="B76" s="26" t="s">
        <v>108</v>
      </c>
      <c r="C76" s="27">
        <f>SUM(C77)</f>
        <v>231000</v>
      </c>
      <c r="D76" s="119"/>
      <c r="E76" s="119"/>
      <c r="F76" s="119"/>
      <c r="G76" s="14"/>
      <c r="H76" s="119"/>
      <c r="I76" s="120">
        <v>231000</v>
      </c>
      <c r="J76" s="44"/>
      <c r="K76" s="44"/>
    </row>
    <row r="77" spans="1:11" ht="39" x14ac:dyDescent="0.25">
      <c r="A77" s="4" t="s">
        <v>109</v>
      </c>
      <c r="B77" s="28" t="s">
        <v>110</v>
      </c>
      <c r="C77" s="11">
        <f>C78</f>
        <v>231000</v>
      </c>
      <c r="D77" s="119"/>
      <c r="E77" s="119"/>
      <c r="F77" s="119"/>
      <c r="G77" s="14"/>
      <c r="H77" s="119"/>
      <c r="I77" s="119">
        <v>231000</v>
      </c>
      <c r="J77" s="44"/>
      <c r="K77" s="44"/>
    </row>
    <row r="78" spans="1:11" ht="39" x14ac:dyDescent="0.25">
      <c r="A78" s="4" t="s">
        <v>111</v>
      </c>
      <c r="B78" s="28" t="s">
        <v>112</v>
      </c>
      <c r="C78" s="11">
        <v>231000</v>
      </c>
      <c r="D78" s="119"/>
      <c r="E78" s="119"/>
      <c r="F78" s="119"/>
      <c r="G78" s="14"/>
      <c r="H78" s="119"/>
      <c r="I78" s="119">
        <v>231000</v>
      </c>
      <c r="J78" s="44"/>
      <c r="K78" s="44"/>
    </row>
    <row r="79" spans="1:11" x14ac:dyDescent="0.25">
      <c r="A79" s="95" t="s">
        <v>113</v>
      </c>
      <c r="B79" s="26" t="s">
        <v>114</v>
      </c>
      <c r="C79" s="27">
        <f>SUM(C80,C99,C101,C106)</f>
        <v>1362000</v>
      </c>
      <c r="D79" s="119"/>
      <c r="E79" s="119"/>
      <c r="F79" s="119"/>
      <c r="G79" s="14"/>
      <c r="H79" s="120">
        <v>177000</v>
      </c>
      <c r="I79" s="120">
        <v>1539000</v>
      </c>
      <c r="J79" s="44"/>
      <c r="K79" s="44"/>
    </row>
    <row r="80" spans="1:11" ht="47.25" x14ac:dyDescent="0.25">
      <c r="A80" s="4" t="s">
        <v>115</v>
      </c>
      <c r="B80" s="29" t="s">
        <v>116</v>
      </c>
      <c r="C80" s="11">
        <f>SUM(C81,C83,C85,C87,C89,C91,C93,C95,C97)</f>
        <v>905000</v>
      </c>
      <c r="D80" s="119"/>
      <c r="E80" s="119"/>
      <c r="F80" s="119"/>
      <c r="G80" s="14"/>
      <c r="H80" s="119">
        <v>198000</v>
      </c>
      <c r="I80" s="119">
        <v>1103000</v>
      </c>
      <c r="J80" s="44"/>
      <c r="K80" s="44"/>
    </row>
    <row r="81" spans="1:11" ht="51.75" x14ac:dyDescent="0.25">
      <c r="A81" s="4" t="s">
        <v>117</v>
      </c>
      <c r="B81" s="30" t="s">
        <v>223</v>
      </c>
      <c r="C81" s="11">
        <f>SUM(C82)</f>
        <v>34000</v>
      </c>
      <c r="D81" s="119"/>
      <c r="E81" s="119"/>
      <c r="F81" s="119"/>
      <c r="G81" s="14"/>
      <c r="H81" s="119">
        <v>-19000</v>
      </c>
      <c r="I81" s="119">
        <v>15000</v>
      </c>
      <c r="J81" s="44"/>
      <c r="K81" s="44"/>
    </row>
    <row r="82" spans="1:11" ht="77.25" x14ac:dyDescent="0.25">
      <c r="A82" s="4" t="s">
        <v>118</v>
      </c>
      <c r="B82" s="30" t="s">
        <v>225</v>
      </c>
      <c r="C82" s="11">
        <v>34000</v>
      </c>
      <c r="D82" s="119"/>
      <c r="E82" s="119"/>
      <c r="F82" s="119"/>
      <c r="G82" s="14"/>
      <c r="H82" s="119">
        <v>-19000</v>
      </c>
      <c r="I82" s="119">
        <v>15000</v>
      </c>
      <c r="J82" s="44"/>
      <c r="K82" s="44"/>
    </row>
    <row r="83" spans="1:11" ht="64.5" x14ac:dyDescent="0.25">
      <c r="A83" s="4" t="s">
        <v>119</v>
      </c>
      <c r="B83" s="30" t="s">
        <v>224</v>
      </c>
      <c r="C83" s="11">
        <f>SUM(C84)</f>
        <v>131000</v>
      </c>
      <c r="D83" s="119"/>
      <c r="E83" s="119"/>
      <c r="F83" s="119"/>
      <c r="G83" s="14"/>
      <c r="H83" s="119">
        <v>-32000</v>
      </c>
      <c r="I83" s="119">
        <v>99000</v>
      </c>
      <c r="J83" s="44"/>
      <c r="K83" s="44"/>
    </row>
    <row r="84" spans="1:11" ht="89.25" x14ac:dyDescent="0.25">
      <c r="A84" s="4" t="s">
        <v>120</v>
      </c>
      <c r="B84" s="31" t="s">
        <v>226</v>
      </c>
      <c r="C84" s="11">
        <v>131000</v>
      </c>
      <c r="D84" s="119"/>
      <c r="E84" s="119"/>
      <c r="F84" s="119"/>
      <c r="G84" s="14"/>
      <c r="H84" s="119">
        <v>-32000</v>
      </c>
      <c r="I84" s="119">
        <v>99000</v>
      </c>
      <c r="J84" s="44"/>
      <c r="K84" s="44"/>
    </row>
    <row r="85" spans="1:11" ht="51.75" x14ac:dyDescent="0.25">
      <c r="A85" s="4" t="s">
        <v>121</v>
      </c>
      <c r="B85" s="30" t="s">
        <v>227</v>
      </c>
      <c r="C85" s="11">
        <f>SUM(C86)</f>
        <v>151000</v>
      </c>
      <c r="D85" s="119"/>
      <c r="E85" s="119"/>
      <c r="F85" s="119"/>
      <c r="G85" s="14"/>
      <c r="H85" s="119">
        <v>-104000</v>
      </c>
      <c r="I85" s="119">
        <v>47000</v>
      </c>
      <c r="J85" s="44"/>
      <c r="K85" s="44"/>
    </row>
    <row r="86" spans="1:11" ht="77.25" x14ac:dyDescent="0.25">
      <c r="A86" s="4" t="s">
        <v>122</v>
      </c>
      <c r="B86" s="30" t="s">
        <v>228</v>
      </c>
      <c r="C86" s="11">
        <v>151000</v>
      </c>
      <c r="D86" s="119"/>
      <c r="E86" s="119"/>
      <c r="F86" s="119"/>
      <c r="G86" s="14"/>
      <c r="H86" s="119">
        <v>-104000</v>
      </c>
      <c r="I86" s="119">
        <v>47000</v>
      </c>
      <c r="J86" s="44"/>
      <c r="K86" s="44"/>
    </row>
    <row r="87" spans="1:11" ht="51.75" x14ac:dyDescent="0.25">
      <c r="A87" s="4" t="s">
        <v>162</v>
      </c>
      <c r="B87" s="30" t="s">
        <v>229</v>
      </c>
      <c r="C87" s="11">
        <f>SUM(C88,)</f>
        <v>17000</v>
      </c>
      <c r="D87" s="119"/>
      <c r="E87" s="119"/>
      <c r="F87" s="119"/>
      <c r="G87" s="14"/>
      <c r="H87" s="119">
        <v>-4000</v>
      </c>
      <c r="I87" s="119">
        <v>13000</v>
      </c>
      <c r="J87" s="44"/>
      <c r="K87" s="44"/>
    </row>
    <row r="88" spans="1:11" ht="90" x14ac:dyDescent="0.25">
      <c r="A88" s="4" t="s">
        <v>163</v>
      </c>
      <c r="B88" s="30" t="s">
        <v>230</v>
      </c>
      <c r="C88" s="11">
        <v>17000</v>
      </c>
      <c r="D88" s="119"/>
      <c r="E88" s="119"/>
      <c r="F88" s="119"/>
      <c r="G88" s="14"/>
      <c r="H88" s="119">
        <v>-4000</v>
      </c>
      <c r="I88" s="119">
        <v>13000</v>
      </c>
      <c r="J88" s="44"/>
      <c r="K88" s="44"/>
    </row>
    <row r="89" spans="1:11" ht="64.5" x14ac:dyDescent="0.25">
      <c r="A89" s="4" t="s">
        <v>165</v>
      </c>
      <c r="B89" s="30" t="s">
        <v>232</v>
      </c>
      <c r="C89" s="11">
        <f>SUM(C90)</f>
        <v>40000</v>
      </c>
      <c r="D89" s="119"/>
      <c r="E89" s="119"/>
      <c r="F89" s="119"/>
      <c r="G89" s="14"/>
      <c r="H89" s="119">
        <v>-16000</v>
      </c>
      <c r="I89" s="119">
        <v>24000</v>
      </c>
      <c r="J89" s="44"/>
      <c r="K89" s="44"/>
    </row>
    <row r="90" spans="1:11" ht="90" x14ac:dyDescent="0.25">
      <c r="A90" s="4" t="s">
        <v>166</v>
      </c>
      <c r="B90" s="30" t="s">
        <v>233</v>
      </c>
      <c r="C90" s="11">
        <v>40000</v>
      </c>
      <c r="D90" s="119"/>
      <c r="E90" s="119"/>
      <c r="F90" s="119"/>
      <c r="G90" s="14"/>
      <c r="H90" s="119">
        <v>-16000</v>
      </c>
      <c r="I90" s="119">
        <v>24000</v>
      </c>
      <c r="J90" s="44"/>
      <c r="K90" s="44"/>
    </row>
    <row r="91" spans="1:11" ht="64.5" x14ac:dyDescent="0.25">
      <c r="A91" s="4" t="s">
        <v>167</v>
      </c>
      <c r="B91" s="30" t="s">
        <v>234</v>
      </c>
      <c r="C91" s="11">
        <f>SUM(C92)</f>
        <v>2000</v>
      </c>
      <c r="D91" s="119"/>
      <c r="E91" s="119"/>
      <c r="F91" s="119"/>
      <c r="G91" s="14"/>
      <c r="H91" s="119">
        <v>11000</v>
      </c>
      <c r="I91" s="119">
        <v>13000</v>
      </c>
      <c r="J91" s="44"/>
      <c r="K91" s="44"/>
    </row>
    <row r="92" spans="1:11" ht="102.75" x14ac:dyDescent="0.25">
      <c r="A92" s="4" t="s">
        <v>168</v>
      </c>
      <c r="B92" s="30" t="s">
        <v>299</v>
      </c>
      <c r="C92" s="11">
        <v>2000</v>
      </c>
      <c r="D92" s="119"/>
      <c r="E92" s="119"/>
      <c r="F92" s="119"/>
      <c r="G92" s="14"/>
      <c r="H92" s="119">
        <v>11000</v>
      </c>
      <c r="I92" s="119">
        <v>13000</v>
      </c>
      <c r="J92" s="44"/>
      <c r="K92" s="44"/>
    </row>
    <row r="93" spans="1:11" ht="51.75" x14ac:dyDescent="0.25">
      <c r="A93" s="4" t="s">
        <v>169</v>
      </c>
      <c r="B93" s="30" t="s">
        <v>235</v>
      </c>
      <c r="C93" s="11">
        <f>SUM(C94)</f>
        <v>35000</v>
      </c>
      <c r="D93" s="119"/>
      <c r="E93" s="119"/>
      <c r="F93" s="119"/>
      <c r="G93" s="14"/>
      <c r="H93" s="119"/>
      <c r="I93" s="119">
        <v>35000</v>
      </c>
      <c r="J93" s="44"/>
      <c r="K93" s="44"/>
    </row>
    <row r="94" spans="1:11" ht="77.25" x14ac:dyDescent="0.25">
      <c r="A94" s="4" t="s">
        <v>170</v>
      </c>
      <c r="B94" s="30" t="s">
        <v>236</v>
      </c>
      <c r="C94" s="11">
        <v>35000</v>
      </c>
      <c r="D94" s="119"/>
      <c r="E94" s="119"/>
      <c r="F94" s="119"/>
      <c r="G94" s="14"/>
      <c r="H94" s="119"/>
      <c r="I94" s="119">
        <v>35000</v>
      </c>
      <c r="J94" s="44"/>
      <c r="K94" s="44"/>
    </row>
    <row r="95" spans="1:11" ht="51.75" x14ac:dyDescent="0.25">
      <c r="A95" s="4" t="s">
        <v>171</v>
      </c>
      <c r="B95" s="30" t="s">
        <v>237</v>
      </c>
      <c r="C95" s="11">
        <f>SUM(C96)</f>
        <v>101000</v>
      </c>
      <c r="D95" s="119"/>
      <c r="E95" s="119"/>
      <c r="F95" s="119"/>
      <c r="G95" s="14"/>
      <c r="H95" s="119">
        <v>-66000</v>
      </c>
      <c r="I95" s="119">
        <v>35000</v>
      </c>
      <c r="J95" s="44"/>
      <c r="K95" s="44"/>
    </row>
    <row r="96" spans="1:11" ht="77.25" x14ac:dyDescent="0.25">
      <c r="A96" s="4" t="s">
        <v>172</v>
      </c>
      <c r="B96" s="30" t="s">
        <v>238</v>
      </c>
      <c r="C96" s="11">
        <v>101000</v>
      </c>
      <c r="D96" s="119"/>
      <c r="E96" s="119"/>
      <c r="F96" s="119"/>
      <c r="G96" s="14"/>
      <c r="H96" s="119">
        <v>-66000</v>
      </c>
      <c r="I96" s="119">
        <v>35000</v>
      </c>
      <c r="J96" s="44"/>
      <c r="K96" s="44"/>
    </row>
    <row r="97" spans="1:11" ht="64.5" x14ac:dyDescent="0.25">
      <c r="A97" s="4" t="s">
        <v>123</v>
      </c>
      <c r="B97" s="30" t="s">
        <v>239</v>
      </c>
      <c r="C97" s="11">
        <f>SUM(C98)</f>
        <v>394000</v>
      </c>
      <c r="D97" s="119"/>
      <c r="E97" s="119"/>
      <c r="F97" s="119"/>
      <c r="G97" s="14"/>
      <c r="H97" s="119">
        <v>428000</v>
      </c>
      <c r="I97" s="119">
        <v>822000</v>
      </c>
      <c r="J97" s="44"/>
      <c r="K97" s="44"/>
    </row>
    <row r="98" spans="1:11" ht="90" x14ac:dyDescent="0.25">
      <c r="A98" s="4" t="s">
        <v>124</v>
      </c>
      <c r="B98" s="30" t="s">
        <v>240</v>
      </c>
      <c r="C98" s="11">
        <v>394000</v>
      </c>
      <c r="D98" s="119"/>
      <c r="E98" s="119"/>
      <c r="F98" s="119"/>
      <c r="G98" s="14"/>
      <c r="H98" s="119">
        <v>428000</v>
      </c>
      <c r="I98" s="119">
        <v>822000</v>
      </c>
      <c r="J98" s="44"/>
      <c r="K98" s="44"/>
    </row>
    <row r="99" spans="1:11" ht="102.75" x14ac:dyDescent="0.25">
      <c r="A99" s="4" t="s">
        <v>173</v>
      </c>
      <c r="B99" s="30" t="s">
        <v>174</v>
      </c>
      <c r="C99" s="11">
        <f>SUM(C100)</f>
        <v>269000</v>
      </c>
      <c r="D99" s="119"/>
      <c r="E99" s="119"/>
      <c r="F99" s="119"/>
      <c r="G99" s="14"/>
      <c r="H99" s="119">
        <v>-119000</v>
      </c>
      <c r="I99" s="119">
        <v>150000</v>
      </c>
      <c r="J99" s="44"/>
      <c r="K99" s="44"/>
    </row>
    <row r="100" spans="1:11" ht="128.25" x14ac:dyDescent="0.25">
      <c r="A100" s="4" t="s">
        <v>242</v>
      </c>
      <c r="B100" s="30" t="s">
        <v>175</v>
      </c>
      <c r="C100" s="11">
        <v>269000</v>
      </c>
      <c r="D100" s="119"/>
      <c r="E100" s="119"/>
      <c r="F100" s="119"/>
      <c r="G100" s="14"/>
      <c r="H100" s="119">
        <v>-119000</v>
      </c>
      <c r="I100" s="119">
        <v>150000</v>
      </c>
      <c r="J100" s="44"/>
      <c r="K100" s="44"/>
    </row>
    <row r="101" spans="1:11" ht="39" x14ac:dyDescent="0.25">
      <c r="A101" s="4" t="s">
        <v>243</v>
      </c>
      <c r="B101" s="30" t="s">
        <v>245</v>
      </c>
      <c r="C101" s="11">
        <f>C102</f>
        <v>26000</v>
      </c>
      <c r="D101" s="119"/>
      <c r="E101" s="119"/>
      <c r="F101" s="119"/>
      <c r="G101" s="14"/>
      <c r="H101" s="119">
        <v>-19000</v>
      </c>
      <c r="I101" s="119">
        <v>7000</v>
      </c>
      <c r="J101" s="44"/>
      <c r="K101" s="44"/>
    </row>
    <row r="102" spans="1:11" ht="64.5" x14ac:dyDescent="0.25">
      <c r="A102" s="4" t="s">
        <v>244</v>
      </c>
      <c r="B102" s="30" t="s">
        <v>246</v>
      </c>
      <c r="C102" s="11">
        <v>26000</v>
      </c>
      <c r="D102" s="119"/>
      <c r="E102" s="119"/>
      <c r="F102" s="119"/>
      <c r="G102" s="14"/>
      <c r="H102" s="119">
        <v>-19000</v>
      </c>
      <c r="I102" s="119">
        <v>7000</v>
      </c>
      <c r="J102" s="44"/>
      <c r="K102" s="44"/>
    </row>
    <row r="103" spans="1:11" ht="102.75" x14ac:dyDescent="0.25">
      <c r="A103" s="4" t="s">
        <v>200</v>
      </c>
      <c r="B103" s="30" t="s">
        <v>201</v>
      </c>
      <c r="C103" s="11"/>
      <c r="D103" s="119"/>
      <c r="E103" s="119"/>
      <c r="F103" s="119"/>
      <c r="G103" s="14"/>
      <c r="H103" s="119">
        <v>39000</v>
      </c>
      <c r="I103" s="119">
        <v>39000</v>
      </c>
      <c r="J103" s="44"/>
      <c r="K103" s="44"/>
    </row>
    <row r="104" spans="1:11" ht="51.75" x14ac:dyDescent="0.25">
      <c r="A104" s="4" t="s">
        <v>202</v>
      </c>
      <c r="B104" s="30" t="s">
        <v>203</v>
      </c>
      <c r="C104" s="11"/>
      <c r="D104" s="119"/>
      <c r="E104" s="119"/>
      <c r="F104" s="119"/>
      <c r="G104" s="14"/>
      <c r="H104" s="119">
        <v>39000</v>
      </c>
      <c r="I104" s="119">
        <v>39000</v>
      </c>
      <c r="J104" s="44"/>
      <c r="K104" s="44"/>
    </row>
    <row r="105" spans="1:11" ht="84" customHeight="1" x14ac:dyDescent="0.25">
      <c r="A105" s="4" t="s">
        <v>363</v>
      </c>
      <c r="B105" s="30" t="s">
        <v>196</v>
      </c>
      <c r="C105" s="11"/>
      <c r="D105" s="119"/>
      <c r="E105" s="119"/>
      <c r="F105" s="119"/>
      <c r="G105" s="14"/>
      <c r="H105" s="119">
        <v>39000</v>
      </c>
      <c r="I105" s="119">
        <v>39000</v>
      </c>
      <c r="J105" s="44"/>
      <c r="K105" s="44"/>
    </row>
    <row r="106" spans="1:11" s="103" customFormat="1" x14ac:dyDescent="0.25">
      <c r="A106" s="4" t="s">
        <v>180</v>
      </c>
      <c r="B106" s="31" t="s">
        <v>181</v>
      </c>
      <c r="C106" s="11">
        <f>SUM(C107)</f>
        <v>162000</v>
      </c>
      <c r="D106" s="119"/>
      <c r="E106" s="119"/>
      <c r="F106" s="119"/>
      <c r="G106" s="14"/>
      <c r="H106" s="119">
        <v>78000</v>
      </c>
      <c r="I106" s="119">
        <v>240000</v>
      </c>
      <c r="J106" s="44"/>
      <c r="K106" s="44"/>
    </row>
    <row r="107" spans="1:11" ht="102" x14ac:dyDescent="0.25">
      <c r="A107" s="4" t="s">
        <v>182</v>
      </c>
      <c r="B107" s="31" t="s">
        <v>300</v>
      </c>
      <c r="C107" s="11">
        <v>162000</v>
      </c>
      <c r="D107" s="119"/>
      <c r="E107" s="119"/>
      <c r="F107" s="119"/>
      <c r="G107" s="14"/>
      <c r="H107" s="119">
        <v>78000</v>
      </c>
      <c r="I107" s="119">
        <v>240000</v>
      </c>
      <c r="J107" s="44"/>
      <c r="K107" s="44"/>
    </row>
    <row r="108" spans="1:11" x14ac:dyDescent="0.25">
      <c r="A108" s="95" t="s">
        <v>286</v>
      </c>
      <c r="B108" s="102" t="s">
        <v>289</v>
      </c>
      <c r="C108" s="27"/>
      <c r="D108" s="120">
        <v>450000</v>
      </c>
      <c r="E108" s="120"/>
      <c r="F108" s="120"/>
      <c r="G108" s="45"/>
      <c r="H108" s="120"/>
      <c r="I108" s="120">
        <v>450000</v>
      </c>
      <c r="J108" s="44"/>
      <c r="K108" s="44"/>
    </row>
    <row r="109" spans="1:11" x14ac:dyDescent="0.25">
      <c r="A109" s="4" t="s">
        <v>313</v>
      </c>
      <c r="B109" s="31" t="s">
        <v>314</v>
      </c>
      <c r="C109" s="11"/>
      <c r="D109" s="119">
        <v>450000</v>
      </c>
      <c r="E109" s="119"/>
      <c r="F109" s="119"/>
      <c r="G109" s="14"/>
      <c r="H109" s="119"/>
      <c r="I109" s="119">
        <v>450000</v>
      </c>
      <c r="J109" s="44"/>
      <c r="K109" s="44"/>
    </row>
    <row r="110" spans="1:11" ht="25.5" x14ac:dyDescent="0.25">
      <c r="A110" s="4" t="s">
        <v>315</v>
      </c>
      <c r="B110" s="31" t="s">
        <v>316</v>
      </c>
      <c r="C110" s="11"/>
      <c r="D110" s="119">
        <v>450000</v>
      </c>
      <c r="E110" s="119"/>
      <c r="F110" s="119"/>
      <c r="G110" s="14"/>
      <c r="H110" s="119"/>
      <c r="I110" s="119">
        <v>450000</v>
      </c>
      <c r="J110" s="44"/>
      <c r="K110" s="44"/>
    </row>
    <row r="111" spans="1:11" ht="63.75" x14ac:dyDescent="0.25">
      <c r="A111" s="4" t="s">
        <v>317</v>
      </c>
      <c r="B111" s="31" t="s">
        <v>346</v>
      </c>
      <c r="C111" s="11"/>
      <c r="D111" s="119">
        <v>150000</v>
      </c>
      <c r="E111" s="119"/>
      <c r="F111" s="119"/>
      <c r="G111" s="14"/>
      <c r="H111" s="119"/>
      <c r="I111" s="119">
        <v>150000</v>
      </c>
      <c r="J111" s="44"/>
      <c r="K111" s="44"/>
    </row>
    <row r="112" spans="1:11" s="103" customFormat="1" ht="51" x14ac:dyDescent="0.25">
      <c r="A112" s="4" t="s">
        <v>347</v>
      </c>
      <c r="B112" s="31" t="s">
        <v>348</v>
      </c>
      <c r="C112" s="11"/>
      <c r="D112" s="119">
        <v>150000</v>
      </c>
      <c r="E112" s="119"/>
      <c r="F112" s="119"/>
      <c r="G112" s="14"/>
      <c r="H112" s="119"/>
      <c r="I112" s="119">
        <v>150000</v>
      </c>
      <c r="J112" s="44"/>
      <c r="K112" s="44"/>
    </row>
    <row r="113" spans="1:14" s="103" customFormat="1" ht="69.75" customHeight="1" x14ac:dyDescent="0.25">
      <c r="A113" s="4" t="s">
        <v>349</v>
      </c>
      <c r="B113" s="31" t="s">
        <v>350</v>
      </c>
      <c r="C113" s="11"/>
      <c r="D113" s="119">
        <v>150000</v>
      </c>
      <c r="E113" s="119"/>
      <c r="F113" s="119"/>
      <c r="G113" s="14"/>
      <c r="H113" s="119"/>
      <c r="I113" s="119">
        <v>150000</v>
      </c>
      <c r="J113" s="44"/>
      <c r="K113" s="44"/>
    </row>
    <row r="114" spans="1:14" s="103" customFormat="1" x14ac:dyDescent="0.25">
      <c r="A114" s="95" t="s">
        <v>208</v>
      </c>
      <c r="B114" s="32" t="s">
        <v>209</v>
      </c>
      <c r="C114" s="27">
        <f>SUM(C115)</f>
        <v>575987324.20000005</v>
      </c>
      <c r="D114" s="120"/>
      <c r="E114" s="120">
        <f>E115+E137</f>
        <v>152396043.88</v>
      </c>
      <c r="F114" s="120">
        <f>F115+F137</f>
        <v>10668600</v>
      </c>
      <c r="G114" s="120">
        <f>G115+G137</f>
        <v>28303277.009999998</v>
      </c>
      <c r="H114" s="120">
        <f>H115+H137</f>
        <v>6058714.3800000008</v>
      </c>
      <c r="I114" s="120">
        <v>773413959.47000003</v>
      </c>
      <c r="J114" s="44"/>
      <c r="K114" s="44"/>
    </row>
    <row r="115" spans="1:14" ht="39" x14ac:dyDescent="0.25">
      <c r="A115" s="33" t="s">
        <v>125</v>
      </c>
      <c r="B115" s="33" t="s">
        <v>126</v>
      </c>
      <c r="C115" s="34">
        <f>SUM(C116+C120+C126+C131)</f>
        <v>575987324.20000005</v>
      </c>
      <c r="D115" s="120"/>
      <c r="E115" s="120">
        <f>E116+E120+E126+E131</f>
        <v>151342308.88999999</v>
      </c>
      <c r="F115" s="120">
        <f>F116+F120+F126+F131</f>
        <v>10668600</v>
      </c>
      <c r="G115" s="120">
        <f>G116+G120+G126+G131</f>
        <v>28303277.009999998</v>
      </c>
      <c r="H115" s="120">
        <f>H116+H120+H126+H131</f>
        <v>6058714.3800000008</v>
      </c>
      <c r="I115" s="120">
        <v>772360224.48000002</v>
      </c>
      <c r="J115" s="44"/>
      <c r="K115" s="118"/>
    </row>
    <row r="116" spans="1:14" ht="26.25" x14ac:dyDescent="0.25">
      <c r="A116" s="33" t="s">
        <v>127</v>
      </c>
      <c r="B116" s="33" t="s">
        <v>128</v>
      </c>
      <c r="C116" s="34">
        <f>SUM(C117:C119)</f>
        <v>75241200</v>
      </c>
      <c r="D116" s="120"/>
      <c r="E116" s="120">
        <f>SUM(E117:E119)</f>
        <v>0</v>
      </c>
      <c r="F116" s="120">
        <f>SUM(F117:F119)</f>
        <v>0</v>
      </c>
      <c r="G116" s="120">
        <f>SUM(G117:G119)</f>
        <v>2980000</v>
      </c>
      <c r="H116" s="120">
        <f>SUM(H117:H119)</f>
        <v>962000</v>
      </c>
      <c r="I116" s="120">
        <v>79183200</v>
      </c>
      <c r="J116" s="44"/>
      <c r="K116" s="44"/>
    </row>
    <row r="117" spans="1:14" s="103" customFormat="1" ht="39" x14ac:dyDescent="0.25">
      <c r="A117" s="6" t="s">
        <v>129</v>
      </c>
      <c r="B117" s="6" t="s">
        <v>130</v>
      </c>
      <c r="C117" s="7">
        <v>56715000</v>
      </c>
      <c r="D117" s="119"/>
      <c r="E117" s="119"/>
      <c r="F117" s="119"/>
      <c r="G117" s="119"/>
      <c r="H117" s="119"/>
      <c r="I117" s="119">
        <v>56715000</v>
      </c>
      <c r="J117" s="44"/>
      <c r="K117" s="44"/>
    </row>
    <row r="118" spans="1:14" ht="26.25" x14ac:dyDescent="0.25">
      <c r="A118" s="6" t="s">
        <v>131</v>
      </c>
      <c r="B118" s="6" t="s">
        <v>132</v>
      </c>
      <c r="C118" s="7">
        <v>18526200</v>
      </c>
      <c r="D118" s="119"/>
      <c r="E118" s="119"/>
      <c r="F118" s="119"/>
      <c r="G118" s="119">
        <v>2980000</v>
      </c>
      <c r="H118" s="119"/>
      <c r="I118" s="119">
        <v>21506200</v>
      </c>
      <c r="J118" s="44"/>
      <c r="K118" s="44"/>
    </row>
    <row r="119" spans="1:14" ht="39" x14ac:dyDescent="0.25">
      <c r="A119" s="6" t="s">
        <v>292</v>
      </c>
      <c r="B119" s="6" t="s">
        <v>130</v>
      </c>
      <c r="C119" s="7"/>
      <c r="D119" s="119"/>
      <c r="E119" s="119"/>
      <c r="F119" s="119"/>
      <c r="G119" s="119"/>
      <c r="H119" s="119">
        <v>962000</v>
      </c>
      <c r="I119" s="119">
        <v>962000</v>
      </c>
      <c r="J119" s="44"/>
      <c r="K119" s="105"/>
      <c r="N119" s="116"/>
    </row>
    <row r="120" spans="1:14" ht="26.25" x14ac:dyDescent="0.25">
      <c r="A120" s="33" t="s">
        <v>133</v>
      </c>
      <c r="B120" s="33" t="s">
        <v>134</v>
      </c>
      <c r="C120" s="34">
        <f>SUM(C121:C125)</f>
        <v>29529165.48</v>
      </c>
      <c r="D120" s="120"/>
      <c r="E120" s="120">
        <f>SUM(E121:E125)</f>
        <v>139067112.06999999</v>
      </c>
      <c r="F120" s="120">
        <f>SUM(F121:F125)</f>
        <v>0</v>
      </c>
      <c r="G120" s="120">
        <f>SUM(G121:G125)</f>
        <v>2425660.0099999998</v>
      </c>
      <c r="H120" s="120">
        <f>SUM(H121:H125)</f>
        <v>-3701276.3</v>
      </c>
      <c r="I120" s="120">
        <v>167320661.25999999</v>
      </c>
      <c r="J120" s="44"/>
      <c r="K120" s="105"/>
    </row>
    <row r="121" spans="1:14" ht="64.5" x14ac:dyDescent="0.25">
      <c r="A121" s="98" t="s">
        <v>251</v>
      </c>
      <c r="B121" s="98" t="s">
        <v>301</v>
      </c>
      <c r="C121" s="7">
        <v>17923809.57</v>
      </c>
      <c r="D121" s="119"/>
      <c r="E121" s="119"/>
      <c r="F121" s="119"/>
      <c r="G121" s="119"/>
      <c r="H121" s="119">
        <v>-3701276.3</v>
      </c>
      <c r="I121" s="119">
        <v>14222533.27</v>
      </c>
      <c r="J121" s="44"/>
      <c r="K121" s="104"/>
    </row>
    <row r="122" spans="1:14" ht="39" x14ac:dyDescent="0.25">
      <c r="A122" s="6" t="s">
        <v>139</v>
      </c>
      <c r="B122" s="6" t="s">
        <v>140</v>
      </c>
      <c r="C122" s="7">
        <v>904860</v>
      </c>
      <c r="D122" s="119"/>
      <c r="E122" s="119"/>
      <c r="F122" s="119"/>
      <c r="G122" s="119"/>
      <c r="H122" s="119"/>
      <c r="I122" s="119">
        <v>904860</v>
      </c>
      <c r="J122" s="44"/>
      <c r="K122" s="104"/>
    </row>
    <row r="123" spans="1:14" ht="26.25" x14ac:dyDescent="0.25">
      <c r="A123" s="8" t="s">
        <v>193</v>
      </c>
      <c r="B123" s="8" t="s">
        <v>192</v>
      </c>
      <c r="C123" s="10">
        <v>230729</v>
      </c>
      <c r="D123" s="119"/>
      <c r="E123" s="119">
        <v>53192</v>
      </c>
      <c r="F123" s="119"/>
      <c r="G123" s="119"/>
      <c r="H123" s="119"/>
      <c r="I123" s="119">
        <v>283921</v>
      </c>
      <c r="J123" s="44"/>
      <c r="K123" s="104"/>
    </row>
    <row r="124" spans="1:14" s="103" customFormat="1" ht="97.5" customHeight="1" x14ac:dyDescent="0.25">
      <c r="A124" s="8" t="s">
        <v>351</v>
      </c>
      <c r="B124" s="8" t="s">
        <v>352</v>
      </c>
      <c r="C124" s="10"/>
      <c r="D124" s="119"/>
      <c r="E124" s="119">
        <v>130000000</v>
      </c>
      <c r="F124" s="119"/>
      <c r="G124" s="119"/>
      <c r="H124" s="119"/>
      <c r="I124" s="119">
        <v>130000000</v>
      </c>
      <c r="J124" s="44"/>
      <c r="K124" s="104"/>
    </row>
    <row r="125" spans="1:14" x14ac:dyDescent="0.25">
      <c r="A125" s="6" t="s">
        <v>141</v>
      </c>
      <c r="B125" s="6" t="s">
        <v>142</v>
      </c>
      <c r="C125" s="11">
        <v>10469766.91</v>
      </c>
      <c r="D125" s="119"/>
      <c r="E125" s="119">
        <v>9013920.0700000003</v>
      </c>
      <c r="F125" s="119"/>
      <c r="G125" s="119">
        <v>2425660.0099999998</v>
      </c>
      <c r="H125" s="119"/>
      <c r="I125" s="119">
        <v>21909346.989999998</v>
      </c>
      <c r="J125" s="44"/>
      <c r="K125" s="105"/>
    </row>
    <row r="126" spans="1:14" ht="26.25" x14ac:dyDescent="0.25">
      <c r="A126" s="33" t="s">
        <v>143</v>
      </c>
      <c r="B126" s="33" t="s">
        <v>144</v>
      </c>
      <c r="C126" s="34">
        <f>SUM(C127:C130)</f>
        <v>426099320.85000002</v>
      </c>
      <c r="D126" s="120"/>
      <c r="E126" s="120">
        <f>SUM(E127:E130)</f>
        <v>9589668</v>
      </c>
      <c r="F126" s="120">
        <f>SUM(F127:F130)</f>
        <v>0</v>
      </c>
      <c r="G126" s="120">
        <f t="shared" ref="G126:H126" si="6">SUM(G127:G130)</f>
        <v>22341417</v>
      </c>
      <c r="H126" s="120">
        <f t="shared" si="6"/>
        <v>-2113139.3199999998</v>
      </c>
      <c r="I126" s="120">
        <v>455917266.52999997</v>
      </c>
      <c r="J126" s="44"/>
      <c r="K126" s="104"/>
    </row>
    <row r="127" spans="1:14" ht="39" x14ac:dyDescent="0.25">
      <c r="A127" s="6" t="s">
        <v>145</v>
      </c>
      <c r="B127" s="6" t="s">
        <v>146</v>
      </c>
      <c r="C127" s="7">
        <v>368283294.85000002</v>
      </c>
      <c r="D127" s="119"/>
      <c r="E127" s="119"/>
      <c r="F127" s="119"/>
      <c r="G127" s="119">
        <v>23745417</v>
      </c>
      <c r="H127" s="119"/>
      <c r="I127" s="119">
        <v>392028711.85000002</v>
      </c>
      <c r="J127" s="44"/>
      <c r="K127" s="104"/>
    </row>
    <row r="128" spans="1:14" ht="77.25" x14ac:dyDescent="0.25">
      <c r="A128" s="6" t="s">
        <v>147</v>
      </c>
      <c r="B128" s="6" t="s">
        <v>148</v>
      </c>
      <c r="C128" s="7">
        <v>4115281</v>
      </c>
      <c r="D128" s="119"/>
      <c r="E128" s="119"/>
      <c r="F128" s="119"/>
      <c r="G128" s="119">
        <v>-1404000</v>
      </c>
      <c r="H128" s="119"/>
      <c r="I128" s="119">
        <v>2711281</v>
      </c>
      <c r="J128" s="44"/>
      <c r="K128" s="105"/>
    </row>
    <row r="129" spans="1:11" s="103" customFormat="1" ht="51.75" x14ac:dyDescent="0.25">
      <c r="A129" s="6" t="s">
        <v>149</v>
      </c>
      <c r="B129" s="6" t="s">
        <v>150</v>
      </c>
      <c r="C129" s="7">
        <v>53687700</v>
      </c>
      <c r="D129" s="119"/>
      <c r="E129" s="119">
        <v>9589668</v>
      </c>
      <c r="F129" s="119"/>
      <c r="G129" s="119"/>
      <c r="H129" s="119">
        <v>-2113139.3199999998</v>
      </c>
      <c r="I129" s="119">
        <v>61164228.68</v>
      </c>
      <c r="J129" s="44"/>
      <c r="K129" s="104"/>
    </row>
    <row r="130" spans="1:11" ht="51.75" x14ac:dyDescent="0.25">
      <c r="A130" s="6" t="s">
        <v>153</v>
      </c>
      <c r="B130" s="6" t="s">
        <v>154</v>
      </c>
      <c r="C130" s="7">
        <v>13045</v>
      </c>
      <c r="D130" s="119"/>
      <c r="E130" s="119"/>
      <c r="F130" s="119"/>
      <c r="G130" s="119"/>
      <c r="H130" s="119"/>
      <c r="I130" s="119">
        <v>13045</v>
      </c>
      <c r="J130" s="44"/>
      <c r="K130" s="104"/>
    </row>
    <row r="131" spans="1:11" x14ac:dyDescent="0.25">
      <c r="A131" s="33" t="s">
        <v>157</v>
      </c>
      <c r="B131" s="33" t="s">
        <v>158</v>
      </c>
      <c r="C131" s="34">
        <f>SUM(C132:C135)</f>
        <v>45117637.870000005</v>
      </c>
      <c r="D131" s="120"/>
      <c r="E131" s="120">
        <f>SUM(E132:E135)</f>
        <v>2685528.82</v>
      </c>
      <c r="F131" s="120">
        <f>SUM(F132:F136)</f>
        <v>10668600</v>
      </c>
      <c r="G131" s="120">
        <f>SUM(G132:G135)</f>
        <v>556200</v>
      </c>
      <c r="H131" s="120">
        <f>SUM(H132:H136)</f>
        <v>10911130</v>
      </c>
      <c r="I131" s="120">
        <v>69939096.689999998</v>
      </c>
      <c r="J131" s="44"/>
      <c r="K131" s="105"/>
    </row>
    <row r="132" spans="1:11" ht="55.5" customHeight="1" x14ac:dyDescent="0.25">
      <c r="A132" s="6" t="s">
        <v>159</v>
      </c>
      <c r="B132" s="6" t="s">
        <v>160</v>
      </c>
      <c r="C132" s="7">
        <v>27259224</v>
      </c>
      <c r="D132" s="119"/>
      <c r="E132" s="119">
        <v>263808.82</v>
      </c>
      <c r="F132" s="119">
        <v>133023</v>
      </c>
      <c r="G132" s="119">
        <v>35400</v>
      </c>
      <c r="H132" s="119">
        <v>15000</v>
      </c>
      <c r="I132" s="119">
        <v>27706455.82</v>
      </c>
      <c r="J132" s="44"/>
      <c r="K132" s="105"/>
    </row>
    <row r="133" spans="1:11" ht="147.75" customHeight="1" x14ac:dyDescent="0.25">
      <c r="A133" s="6" t="s">
        <v>359</v>
      </c>
      <c r="B133" s="6" t="s">
        <v>360</v>
      </c>
      <c r="C133" s="7"/>
      <c r="D133" s="119"/>
      <c r="E133" s="119"/>
      <c r="F133" s="119"/>
      <c r="G133" s="119">
        <v>520800</v>
      </c>
      <c r="H133" s="119">
        <v>-30200</v>
      </c>
      <c r="I133" s="119">
        <v>490600</v>
      </c>
      <c r="J133" s="44"/>
      <c r="K133" s="44"/>
    </row>
    <row r="134" spans="1:11" s="103" customFormat="1" ht="83.25" customHeight="1" x14ac:dyDescent="0.25">
      <c r="A134" s="112" t="s">
        <v>294</v>
      </c>
      <c r="B134" s="6" t="s">
        <v>307</v>
      </c>
      <c r="C134" s="7">
        <v>3015613.87</v>
      </c>
      <c r="D134" s="119"/>
      <c r="E134" s="119"/>
      <c r="F134" s="119"/>
      <c r="G134" s="119"/>
      <c r="H134" s="119"/>
      <c r="I134" s="119">
        <v>3015613.87</v>
      </c>
      <c r="J134" s="44"/>
      <c r="K134" s="44"/>
    </row>
    <row r="135" spans="1:11" ht="120.75" customHeight="1" x14ac:dyDescent="0.25">
      <c r="A135" s="99" t="s">
        <v>254</v>
      </c>
      <c r="B135" s="100" t="s">
        <v>345</v>
      </c>
      <c r="C135" s="7">
        <v>14842800</v>
      </c>
      <c r="D135" s="119"/>
      <c r="E135" s="119">
        <v>2421720</v>
      </c>
      <c r="F135" s="119">
        <v>9374400</v>
      </c>
      <c r="G135" s="119"/>
      <c r="H135" s="119">
        <v>-1769400</v>
      </c>
      <c r="I135" s="119">
        <v>24869520</v>
      </c>
      <c r="J135" s="44"/>
      <c r="K135" s="44"/>
    </row>
    <row r="136" spans="1:11" s="103" customFormat="1" ht="33" customHeight="1" x14ac:dyDescent="0.25">
      <c r="A136" s="99" t="s">
        <v>280</v>
      </c>
      <c r="B136" s="100" t="s">
        <v>281</v>
      </c>
      <c r="C136" s="7"/>
      <c r="D136" s="119"/>
      <c r="E136" s="119"/>
      <c r="F136" s="119">
        <v>1161177</v>
      </c>
      <c r="G136" s="119"/>
      <c r="H136" s="119">
        <v>12695730</v>
      </c>
      <c r="I136" s="119">
        <v>13856907</v>
      </c>
      <c r="J136" s="44"/>
      <c r="K136" s="44"/>
    </row>
    <row r="137" spans="1:11" s="103" customFormat="1" ht="19.5" customHeight="1" x14ac:dyDescent="0.25">
      <c r="A137" s="106" t="s">
        <v>353</v>
      </c>
      <c r="B137" s="107" t="s">
        <v>354</v>
      </c>
      <c r="C137" s="34"/>
      <c r="D137" s="120"/>
      <c r="E137" s="120">
        <v>1053734.99</v>
      </c>
      <c r="F137" s="120"/>
      <c r="G137" s="120"/>
      <c r="H137" s="120"/>
      <c r="I137" s="120">
        <v>1053734.99</v>
      </c>
      <c r="J137" s="44"/>
      <c r="K137" s="44"/>
    </row>
    <row r="138" spans="1:11" ht="30.75" customHeight="1" x14ac:dyDescent="0.25">
      <c r="A138" s="99" t="s">
        <v>355</v>
      </c>
      <c r="B138" s="100" t="s">
        <v>356</v>
      </c>
      <c r="C138" s="7"/>
      <c r="D138" s="119"/>
      <c r="E138" s="119">
        <v>1053734.99</v>
      </c>
      <c r="F138" s="119"/>
      <c r="G138" s="119"/>
      <c r="H138" s="119"/>
      <c r="I138" s="119">
        <v>1053734.99</v>
      </c>
      <c r="J138" s="44"/>
      <c r="K138" s="44"/>
    </row>
    <row r="139" spans="1:11" x14ac:dyDescent="0.25">
      <c r="A139" s="101"/>
      <c r="B139" s="33" t="s">
        <v>161</v>
      </c>
      <c r="C139" s="34">
        <f>C4+C114</f>
        <v>865847324.20000005</v>
      </c>
      <c r="D139" s="120">
        <v>450000</v>
      </c>
      <c r="E139" s="120">
        <f>SUM(E114+E4)</f>
        <v>152396043.88</v>
      </c>
      <c r="F139" s="120">
        <f>SUM(F114+F4)</f>
        <v>10668600</v>
      </c>
      <c r="G139" s="120">
        <f>SUM(G114+G4)</f>
        <v>28303277.009999998</v>
      </c>
      <c r="H139" s="120">
        <f>SUM(H114+H4)</f>
        <v>35445714.380000003</v>
      </c>
      <c r="I139" s="120">
        <f>I4+I114</f>
        <v>1093110959.47</v>
      </c>
      <c r="J139" s="44"/>
      <c r="K139" s="113"/>
    </row>
    <row r="140" spans="1:11" x14ac:dyDescent="0.25">
      <c r="D140" s="104"/>
    </row>
    <row r="141" spans="1:11" x14ac:dyDescent="0.25">
      <c r="D141" s="44"/>
    </row>
    <row r="142" spans="1:11" x14ac:dyDescent="0.25">
      <c r="D142" s="44"/>
    </row>
    <row r="143" spans="1:11" x14ac:dyDescent="0.25">
      <c r="D143" s="44"/>
    </row>
    <row r="144" spans="1:11" x14ac:dyDescent="0.25">
      <c r="D144" s="44"/>
    </row>
    <row r="145" spans="4:4" x14ac:dyDescent="0.25">
      <c r="D145" s="44"/>
    </row>
    <row r="146" spans="4:4" x14ac:dyDescent="0.25">
      <c r="D146" s="44"/>
    </row>
    <row r="147" spans="4:4" x14ac:dyDescent="0.25">
      <c r="D147" s="44"/>
    </row>
    <row r="148" spans="4:4" x14ac:dyDescent="0.25">
      <c r="D148" s="44"/>
    </row>
    <row r="149" spans="4:4" x14ac:dyDescent="0.25">
      <c r="D149" s="44"/>
    </row>
    <row r="150" spans="4:4" x14ac:dyDescent="0.25">
      <c r="D150" s="44"/>
    </row>
    <row r="151" spans="4:4" x14ac:dyDescent="0.25">
      <c r="D151" s="44"/>
    </row>
    <row r="152" spans="4:4" x14ac:dyDescent="0.25">
      <c r="D152" s="44"/>
    </row>
    <row r="153" spans="4:4" x14ac:dyDescent="0.25">
      <c r="D153" s="44"/>
    </row>
    <row r="154" spans="4:4" x14ac:dyDescent="0.25">
      <c r="D154" s="44"/>
    </row>
    <row r="155" spans="4:4" x14ac:dyDescent="0.25">
      <c r="D155" s="44"/>
    </row>
    <row r="156" spans="4:4" x14ac:dyDescent="0.25">
      <c r="D156" s="44"/>
    </row>
    <row r="157" spans="4:4" x14ac:dyDescent="0.25">
      <c r="D157" s="44"/>
    </row>
    <row r="158" spans="4:4" x14ac:dyDescent="0.25">
      <c r="D158" s="44"/>
    </row>
  </sheetData>
  <mergeCells count="1">
    <mergeCell ref="A1:I1"/>
  </mergeCells>
  <hyperlinks>
    <hyperlink ref="B80" r:id="rId1" display="consultantplus://offline/ref=C84CB3038B4AEA7D3C5C5B44AAD63104D594E77A4F25BC5E21A87444550683746384295A47EAF6BB515896F9F2P5v5N" xr:uid="{EC8ECD16-ECDF-4C28-8ADA-214AB8BB2D15}"/>
    <hyperlink ref="B81" r:id="rId2" display="consultantplus://offline/ref=DC5688143164477E734017DE363AF0E8BC597211A0A940FC18EDCE48519A08E99E97412860B7C71B40FA9E8B478AC689540B8A3C870DF431pEv3N" xr:uid="{F33A91CB-AAD7-4220-820B-813CECC25FF0}"/>
    <hyperlink ref="B82" r:id="rId3" display="consultantplus://offline/ref=3ACEDDB140C62BECB017ACD9873C6202CB6FA8F31F668AEF4B791C9ABF2B822DCF3C83C2DC2CD956817063E13D38503EA3359C6AC609626Dk2wBN" xr:uid="{886FFB7E-DC02-49CE-B387-BE83AFFE3E3F}"/>
    <hyperlink ref="B83" r:id="rId4" display="consultantplus://offline/ref=89EBEFB2FA22D6AA593E9391250B1505BE6DA267E51A7C5EE59659CA40E7707BBF5DA07A517C3F6D9474A05EE73DE6D53F1F2C938BE0A491O4x3N" xr:uid="{49359072-1171-448A-A189-BD4C4C0B2D7A}"/>
    <hyperlink ref="B84" r:id="rId5" display="consultantplus://offline/ref=4660C791CA722F3A18AAFDF1D8F4DBD607F6F6A53E23B34DFD68A82F396AD24C3BD06E61E9B6998D4C6AA49B8ECAE66C8791BE904553CF216Fx8N" xr:uid="{E7B021EB-D2C7-493C-87F8-D2FFC1295432}"/>
    <hyperlink ref="B85" r:id="rId6" display="consultantplus://offline/ref=C22D74370BC316AD0470610C48B6E2CD911777293F6989922B2843BB52D666F18A93F1CCEE2F40AB88BF44C404D9F7E0D7EDADCF4CA12B88k2y9N" xr:uid="{B138D0FB-1FE5-4D24-B72A-C0F7A32D89B0}"/>
    <hyperlink ref="B86" r:id="rId7" display="consultantplus://offline/ref=5E15226B314332602E5299E16F1A3A52BDB688E97902AAC579F82F3E02E03B777330B2B9414445958BFE863EB7BD31FB2AC852FA7DA6EC2BO5z9N" xr:uid="{A47B7B3C-5A5B-4DBC-AE20-03FBCA8DA3CF}"/>
    <hyperlink ref="B89" r:id="rId8" display="consultantplus://offline/ref=62DCA53493C6BC821D022A51827E645F75D36318E9F261773BD4B205F0842D5A66A5663DDCDF6782BF1976C64E8D57C92B6552DF6CF13092FEV6O" xr:uid="{4101B447-E07D-4D6C-A389-27B08CD4332B}"/>
    <hyperlink ref="B87" r:id="rId9" display="consultantplus://offline/ref=5E15226B314332602E5299E16F1A3A52BDB688E97902AAC579F82F3E02E03B777330B2B9414445958BFE863EB7BD31FB2AC852FA7DA6EC2BO5z9N" xr:uid="{1B22C6C3-A7B5-4FCC-871B-7EEE7F51B1E2}"/>
    <hyperlink ref="B88" r:id="rId10" display="consultantplus://offline/ref=5E15226B314332602E5299E16F1A3A52BDB688E97902AAC579F82F3E02E03B777330B2B9414445958BFE863EB7BD31FB2AC852FA7DA6EC2BO5z9N" xr:uid="{18E69670-7BEF-4792-9AC3-85CF9EA41EB1}"/>
    <hyperlink ref="B91" r:id="rId11" display="consultantplus://offline/ref=62DCA53493C6BC821D022A51827E645F75D36318E9F261773BD4B205F0842D5A66A5663DDCDF6782BF1976C64E8D57C92B6552DF6CF13092FEV6O" xr:uid="{C14D9710-A3A9-46A4-BA78-5F18D99A42E0}"/>
    <hyperlink ref="B92" r:id="rId12" display="consultantplus://offline/ref=62DCA53493C6BC821D022A51827E645F75D36318E9F261773BD4B205F0842D5A66A5663DDCDF6782BF1976C64E8D57C92B6552DF6CF13092FEV6O" xr:uid="{003FA0DC-04C4-4477-864E-4CA3D721308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Соколова Елена Михайловна</cp:lastModifiedBy>
  <cp:lastPrinted>2024-03-29T09:40:49Z</cp:lastPrinted>
  <dcterms:created xsi:type="dcterms:W3CDTF">2020-06-23T08:23:31Z</dcterms:created>
  <dcterms:modified xsi:type="dcterms:W3CDTF">2025-03-31T07:57:29Z</dcterms:modified>
</cp:coreProperties>
</file>