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dserver\ФУ\БЮДЖЕТ\ДОКУМЕНТЫ\Бюджет 2025-2027 годов\"/>
    </mc:Choice>
  </mc:AlternateContent>
  <xr:revisionPtr revIDLastSave="0" documentId="13_ncr:1_{53CA8D59-BF9F-4E90-B8C6-FCD6AB131CE4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5" sheetId="115" r:id="rId1"/>
    <sheet name="ИНП2025" sheetId="61" r:id="rId2"/>
    <sheet name="ИБР2025" sheetId="94" r:id="rId3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0">'Регион ФФПП 2025'!$A:$B</definedName>
    <definedName name="_xlnm.Print_Area" localSheetId="2">ИБР2025!$A$1:$AV$20</definedName>
    <definedName name="_xlnm.Print_Area" localSheetId="1">ИНП2025!$A$1:$U$20</definedName>
    <definedName name="_xlnm.Print_Area" localSheetId="0">'Регион ФФПП 2025'!$A$1:$O$23</definedName>
  </definedNames>
  <calcPr calcId="191029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H20" i="61" l="1"/>
  <c r="G9" i="61" l="1"/>
  <c r="G18" i="61"/>
  <c r="G19" i="61"/>
  <c r="G10" i="61"/>
  <c r="G11" i="61"/>
  <c r="G12" i="61"/>
  <c r="G13" i="61"/>
  <c r="G14" i="61"/>
  <c r="G15" i="61"/>
  <c r="G16" i="61"/>
  <c r="G17" i="61"/>
  <c r="G20" i="61" l="1"/>
  <c r="P20" i="61"/>
  <c r="C21" i="115" l="1"/>
  <c r="C22" i="115"/>
  <c r="AJ20" i="94" l="1"/>
  <c r="AG20" i="94"/>
  <c r="AO10" i="94" l="1"/>
  <c r="AO11" i="94"/>
  <c r="AO12" i="94"/>
  <c r="AO13" i="94"/>
  <c r="AO14" i="94"/>
  <c r="AO15" i="94"/>
  <c r="AO16" i="94"/>
  <c r="AO17" i="94"/>
  <c r="AO18" i="94"/>
  <c r="AO19" i="94"/>
  <c r="AO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7" i="94"/>
  <c r="AI18" i="94"/>
  <c r="AI19" i="94"/>
  <c r="AI9" i="94"/>
  <c r="AC51" i="94"/>
  <c r="AL20" i="94" l="1"/>
  <c r="AG51" i="94"/>
  <c r="L9" i="94" l="1"/>
  <c r="L10" i="94"/>
  <c r="L11" i="94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0" i="94" l="1"/>
  <c r="S10" i="61" l="1"/>
  <c r="S11" i="61"/>
  <c r="S12" i="61"/>
  <c r="S13" i="61"/>
  <c r="S14" i="61"/>
  <c r="S15" i="61"/>
  <c r="S16" i="61"/>
  <c r="S17" i="61"/>
  <c r="S18" i="61"/>
  <c r="S19" i="61"/>
  <c r="S9" i="61"/>
  <c r="K10" i="61"/>
  <c r="K11" i="61"/>
  <c r="K12" i="61"/>
  <c r="K13" i="61"/>
  <c r="K14" i="61"/>
  <c r="K15" i="61"/>
  <c r="K16" i="61"/>
  <c r="K17" i="61"/>
  <c r="K18" i="61"/>
  <c r="K19" i="61"/>
  <c r="K9" i="61"/>
  <c r="I20" i="61" l="1"/>
  <c r="O9" i="61"/>
  <c r="C18" i="94" l="1"/>
  <c r="C19" i="94"/>
  <c r="AQ12" i="94" l="1"/>
  <c r="AS12" i="94"/>
  <c r="AS17" i="94"/>
  <c r="AQ17" i="94"/>
  <c r="AS9" i="94"/>
  <c r="AQ9" i="94"/>
  <c r="AQ16" i="94"/>
  <c r="AS16" i="94"/>
  <c r="AQ15" i="94"/>
  <c r="AS15" i="94"/>
  <c r="AQ11" i="94"/>
  <c r="AS11" i="94"/>
  <c r="AS14" i="94"/>
  <c r="AQ14" i="94"/>
  <c r="AS10" i="94"/>
  <c r="AQ10" i="94"/>
  <c r="AS13" i="94"/>
  <c r="AQ13" i="94"/>
  <c r="AD9" i="94"/>
  <c r="AB9" i="94"/>
  <c r="X9" i="94"/>
  <c r="T9" i="94"/>
  <c r="R9" i="94"/>
  <c r="N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19" i="94"/>
  <c r="G19" i="94" s="1"/>
  <c r="I19" i="94" s="1"/>
  <c r="E19" i="94"/>
  <c r="F18" i="94"/>
  <c r="G18" i="94" s="1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I10" i="94" s="1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T11" i="94" l="1"/>
  <c r="AU11" i="94" s="1"/>
  <c r="AT17" i="94"/>
  <c r="AQ20" i="94"/>
  <c r="AS20" i="94"/>
  <c r="AT16" i="94"/>
  <c r="AU16" i="94" s="1"/>
  <c r="AT14" i="94"/>
  <c r="AU14" i="94" s="1"/>
  <c r="AT13" i="94"/>
  <c r="AU13" i="94" s="1"/>
  <c r="AT10" i="94"/>
  <c r="AU10" i="94" s="1"/>
  <c r="AT15" i="94"/>
  <c r="AT12" i="94"/>
  <c r="AU12" i="94" s="1"/>
  <c r="AT19" i="94"/>
  <c r="E20" i="94"/>
  <c r="AT18" i="94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I9" i="94" s="1"/>
  <c r="AT9" i="94" s="1"/>
  <c r="X51" i="94"/>
  <c r="S20" i="61"/>
  <c r="O10" i="61"/>
  <c r="O11" i="61"/>
  <c r="O12" i="61"/>
  <c r="O13" i="61"/>
  <c r="O14" i="61"/>
  <c r="T14" i="61" s="1"/>
  <c r="F17" i="115" s="1"/>
  <c r="O15" i="61"/>
  <c r="O16" i="61"/>
  <c r="O17" i="61"/>
  <c r="O18" i="61"/>
  <c r="O19" i="61"/>
  <c r="L20" i="61"/>
  <c r="T9" i="61"/>
  <c r="F12" i="115" s="1"/>
  <c r="C20" i="61"/>
  <c r="AU9" i="94" l="1"/>
  <c r="T12" i="61"/>
  <c r="F15" i="115" s="1"/>
  <c r="T10" i="61"/>
  <c r="F13" i="115" s="1"/>
  <c r="G20" i="94"/>
  <c r="I20" i="94"/>
  <c r="T16" i="61"/>
  <c r="F19" i="115" s="1"/>
  <c r="T18" i="61"/>
  <c r="F21" i="115" s="1"/>
  <c r="G21" i="115" s="1"/>
  <c r="T19" i="61"/>
  <c r="F22" i="115" s="1"/>
  <c r="G22" i="115" s="1"/>
  <c r="T17" i="61"/>
  <c r="F20" i="115" s="1"/>
  <c r="T15" i="61"/>
  <c r="F18" i="115" s="1"/>
  <c r="T13" i="61"/>
  <c r="F16" i="115" s="1"/>
  <c r="T11" i="61"/>
  <c r="F14" i="115" s="1"/>
  <c r="AU15" i="94"/>
  <c r="AT20" i="94"/>
  <c r="AV9" i="94" s="1"/>
  <c r="E12" i="115" s="1"/>
  <c r="G12" i="115" s="1"/>
  <c r="AU17" i="94"/>
  <c r="O20" i="61"/>
  <c r="AV20" i="94" l="1"/>
  <c r="E23" i="115" s="1"/>
  <c r="AV13" i="94"/>
  <c r="E16" i="115" s="1"/>
  <c r="G16" i="115" s="1"/>
  <c r="AV17" i="94"/>
  <c r="E20" i="115" s="1"/>
  <c r="G20" i="115" s="1"/>
  <c r="AV10" i="94"/>
  <c r="E13" i="115" s="1"/>
  <c r="G13" i="115" s="1"/>
  <c r="AV12" i="94"/>
  <c r="E15" i="115" s="1"/>
  <c r="G15" i="115" s="1"/>
  <c r="AV14" i="94"/>
  <c r="E17" i="115" s="1"/>
  <c r="G17" i="115" s="1"/>
  <c r="AV16" i="94"/>
  <c r="E19" i="115" s="1"/>
  <c r="G19" i="115" s="1"/>
  <c r="E21" i="115"/>
  <c r="AV11" i="94"/>
  <c r="E14" i="115" s="1"/>
  <c r="G14" i="115" s="1"/>
  <c r="AV15" i="94"/>
  <c r="E18" i="115" s="1"/>
  <c r="G18" i="115" s="1"/>
  <c r="E22" i="115"/>
  <c r="AU20" i="94"/>
  <c r="H19" i="115"/>
  <c r="H18" i="115"/>
  <c r="H15" i="115"/>
  <c r="C23" i="115"/>
  <c r="G23" i="115" l="1"/>
  <c r="H22" i="115"/>
  <c r="H16" i="115"/>
  <c r="H17" i="115"/>
  <c r="H20" i="115"/>
  <c r="H21" i="115"/>
  <c r="H13" i="115"/>
  <c r="H14" i="115"/>
  <c r="F23" i="115"/>
  <c r="J2" i="115" s="1"/>
  <c r="H12" i="115"/>
  <c r="H23" i="115" l="1"/>
  <c r="K20" i="61"/>
  <c r="D20" i="61" l="1"/>
  <c r="T20" i="61" l="1"/>
  <c r="U12" i="61" l="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7" i="61"/>
  <c r="D20" i="115" s="1"/>
  <c r="I20" i="115" s="1"/>
  <c r="D22" i="115"/>
  <c r="I22" i="115" s="1"/>
  <c r="U14" i="61"/>
  <c r="D17" i="115" s="1"/>
  <c r="I17" i="115" s="1"/>
  <c r="U16" i="61"/>
  <c r="D19" i="115" s="1"/>
  <c r="I19" i="115" s="1"/>
  <c r="D21" i="115"/>
  <c r="I21" i="115" s="1"/>
  <c r="U9" i="61"/>
  <c r="D12" i="115" s="1"/>
  <c r="I12" i="115" s="1"/>
  <c r="U10" i="61"/>
  <c r="D13" i="115" s="1"/>
  <c r="I13" i="115" s="1"/>
  <c r="U20" i="61"/>
  <c r="D23" i="115" s="1"/>
  <c r="I23" i="115" l="1"/>
  <c r="J13" i="115"/>
  <c r="J17" i="115"/>
  <c r="J16" i="115"/>
  <c r="J22" i="115"/>
  <c r="J14" i="115"/>
  <c r="J21" i="115"/>
  <c r="J20" i="115"/>
  <c r="J15" i="115"/>
  <c r="J19" i="115"/>
  <c r="J18" i="115"/>
  <c r="J12" i="115"/>
  <c r="J23" i="115" l="1"/>
  <c r="K18" i="115" s="1"/>
  <c r="K12" i="115" l="1"/>
  <c r="K15" i="115"/>
  <c r="K21" i="115"/>
  <c r="K16" i="115"/>
  <c r="K20" i="115"/>
  <c r="K13" i="115"/>
  <c r="K17" i="115"/>
  <c r="K22" i="115"/>
  <c r="K19" i="115"/>
  <c r="K14" i="115"/>
  <c r="L17" i="115" l="1"/>
  <c r="L14" i="115"/>
  <c r="L15" i="115"/>
  <c r="L19" i="115"/>
  <c r="K23" i="115"/>
  <c r="L18" i="115" s="1"/>
  <c r="L21" i="115" l="1"/>
  <c r="L16" i="115"/>
  <c r="L20" i="115"/>
  <c r="L22" i="115"/>
  <c r="L13" i="115"/>
  <c r="L12" i="115"/>
  <c r="N12" i="115" l="1"/>
  <c r="O12" i="115" s="1"/>
  <c r="L23" i="115"/>
  <c r="M12" i="115"/>
  <c r="N18" i="115"/>
  <c r="M18" i="115"/>
  <c r="N13" i="115"/>
  <c r="O13" i="115" s="1"/>
  <c r="M13" i="115"/>
  <c r="N21" i="115"/>
  <c r="O21" i="115" s="1"/>
  <c r="M21" i="115"/>
  <c r="N17" i="115"/>
  <c r="O17" i="115" s="1"/>
  <c r="M17" i="115"/>
  <c r="N14" i="115"/>
  <c r="O14" i="115" s="1"/>
  <c r="M14" i="115"/>
  <c r="N22" i="115"/>
  <c r="O22" i="115" s="1"/>
  <c r="M22" i="115"/>
  <c r="N20" i="115"/>
  <c r="O20" i="115" s="1"/>
  <c r="M20" i="115"/>
  <c r="N19" i="115"/>
  <c r="O19" i="115" s="1"/>
  <c r="M19" i="115"/>
  <c r="N15" i="115"/>
  <c r="O15" i="115" s="1"/>
  <c r="M15" i="115"/>
  <c r="N16" i="115"/>
  <c r="O16" i="115" s="1"/>
  <c r="M16" i="115"/>
  <c r="M23" i="115" l="1"/>
  <c r="O18" i="115"/>
  <c r="O23" i="115" s="1"/>
  <c r="N23" i="115"/>
</calcChain>
</file>

<file path=xl/sharedStrings.xml><?xml version="1.0" encoding="utf-8"?>
<sst xmlns="http://schemas.openxmlformats.org/spreadsheetml/2006/main" count="304" uniqueCount="172">
  <si>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</si>
  <si>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</si>
  <si>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</si>
  <si>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</si>
  <si>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</si>
  <si>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</si>
  <si>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</si>
  <si>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</si>
  <si>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</si>
  <si>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</si>
  <si>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</si>
  <si>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</si>
  <si>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</si>
  <si>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</si>
  <si>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</si>
  <si>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</si>
  <si>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</si>
  <si>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</si>
  <si>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</si>
  <si>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</si>
  <si>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</si>
  <si>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</si>
  <si>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</si>
  <si>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</si>
  <si>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</si>
  <si>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</si>
  <si>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</si>
  <si>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</si>
  <si>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</si>
  <si>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</si>
  <si>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</si>
  <si>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</si>
  <si>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</si>
  <si>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</si>
  <si>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</si>
  <si>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</si>
  <si>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</si>
  <si>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</si>
  <si>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</si>
  <si>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</si>
  <si>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</si>
  <si>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</si>
  <si>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</si>
  <si>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</si>
  <si>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>Поселение 10</t>
  </si>
  <si>
    <t>Поселение 11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</si>
  <si>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</si>
  <si>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</si>
  <si>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</si>
  <si>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</si>
  <si>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</si>
  <si>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</si>
  <si>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</si>
  <si>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</si>
  <si>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</si>
  <si>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</si>
  <si>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</si>
  <si>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</si>
  <si>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</si>
  <si>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</si>
  <si>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</si>
  <si>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</si>
  <si>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</si>
  <si>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</si>
  <si>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</si>
  <si>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</si>
  <si>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</si>
  <si>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</si>
  <si>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</si>
  <si>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</si>
  <si>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</si>
  <si>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</si>
  <si>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</si>
  <si>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</si>
  <si>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</si>
  <si>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</si>
  <si>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</si>
  <si>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</si>
  <si>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</si>
  <si>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</si>
  <si>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</si>
  <si>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</si>
  <si>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</si>
  <si>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</si>
  <si>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</si>
  <si>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</si>
  <si>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</si>
  <si>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</si>
  <si>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</si>
  <si>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</si>
  <si>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</si>
  <si>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</si>
  <si>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</si>
  <si>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</si>
  <si>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</si>
  <si>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</si>
  <si>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</si>
  <si>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</si>
  <si>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</si>
  <si>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</si>
  <si>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</si>
  <si>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</si>
  <si>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</si>
  <si>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</si>
  <si>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</si>
  <si>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</si>
  <si>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</si>
  <si>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</si>
  <si>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</si>
  <si>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</si>
  <si>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</si>
  <si>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</si>
  <si>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</si>
  <si>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</si>
  <si>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</si>
  <si>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</si>
  <si>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</si>
  <si>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</si>
  <si>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</si>
  <si>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</si>
  <si>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</si>
  <si>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</si>
  <si>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</si>
  <si>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</si>
  <si>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</si>
  <si>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</si>
  <si>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</si>
  <si>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</si>
  <si>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</si>
  <si>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</si>
  <si>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</si>
  <si>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</si>
  <si>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</si>
  <si>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</si>
  <si>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</si>
  <si>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</si>
  <si>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</si>
  <si>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</si>
  <si>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</si>
  <si>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</si>
  <si>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</si>
  <si>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</si>
  <si>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</si>
  <si>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</si>
  <si>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</si>
  <si>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</si>
  <si>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</si>
  <si>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</si>
  <si>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</si>
  <si>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</si>
  <si>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Унечское городское</t>
  </si>
  <si>
    <t>Березинкое сельское</t>
  </si>
  <si>
    <t>Высокское сельское</t>
  </si>
  <si>
    <t>Ивайтенское сельское</t>
  </si>
  <si>
    <t>Красновичское сельское</t>
  </si>
  <si>
    <t>Найтоповичское сельское</t>
  </si>
  <si>
    <t>Павловское сельское</t>
  </si>
  <si>
    <t>Старогутнянское сельское</t>
  </si>
  <si>
    <t>Старосельское сельское</t>
  </si>
  <si>
    <t>Нормы расходов на 1 жителя на организацию сбора и вывоза бытовых отходов и мусора</t>
  </si>
  <si>
    <t>Расходы на организацию сбора и вывоза бытовых отходов и мусора</t>
  </si>
  <si>
    <t>41=40*1</t>
  </si>
  <si>
    <t>43=42*1</t>
  </si>
  <si>
    <t>44=сумма расх.</t>
  </si>
  <si>
    <t>45=44/1</t>
  </si>
  <si>
    <t>46=(44/1)/(44общ/1общ)</t>
  </si>
  <si>
    <t>предоставляемых за счет субвенций из областного бюджета, на 2025 год</t>
  </si>
  <si>
    <t>РАСЧЕТ индекса налогового потенциала на 2025 год</t>
  </si>
  <si>
    <t>РАСЧЕТ индекса бюджетных расходов на 2025 год</t>
  </si>
  <si>
    <t>Численность постоянного населения на 01.01.2024, чел.</t>
  </si>
  <si>
    <t xml:space="preserve">Доля налога в оценке ФОТ (2024 год) </t>
  </si>
  <si>
    <t>Численность постоянного населения на 1.01.2024,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</si>
</sst>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  <numFmt numFmtId="175" formatCode="0.00000"/>
    <numFmt numFmtId="176" formatCode="0.0000%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i/>
      <sz val="12"/>
      <color rgb="FFFF0000"/>
      <name val="Times New Roman Cyr"/>
      <charset val="204"/>
    </font>
    <font>
      <sz val="13"/>
      <color rgb="FFFF0000"/>
      <name val="Times New Roman Cyr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Border="1" applyAlignment="1">
      <alignment horizontal="center"/>
    </xf>
    <xf numFmtId="0" fontId="39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1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39" fillId="0" borderId="1" xfId="2" applyFont="1" applyBorder="1" applyAlignment="1">
      <alignment horizontal="center"/>
    </xf>
    <xf numFmtId="0" fontId="39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Protection="1">
      <protection locked="0"/>
    </xf>
    <xf numFmtId="167" fontId="40" fillId="0" borderId="1" xfId="2" applyNumberFormat="1" applyFont="1" applyBorder="1" applyProtection="1">
      <protection locked="0"/>
    </xf>
    <xf numFmtId="1" fontId="5" fillId="0" borderId="1" xfId="2" applyNumberFormat="1" applyFont="1" applyBorder="1"/>
    <xf numFmtId="173" fontId="24" fillId="0" borderId="1" xfId="2" applyNumberFormat="1" applyFont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4" fillId="0" borderId="1" xfId="2" applyNumberFormat="1" applyFont="1" applyBorder="1" applyAlignment="1">
      <alignment wrapText="1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5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Border="1" applyProtection="1">
      <protection locked="0"/>
    </xf>
    <xf numFmtId="167" fontId="25" fillId="0" borderId="3" xfId="2" applyNumberFormat="1" applyFont="1" applyBorder="1"/>
    <xf numFmtId="167" fontId="3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Border="1" applyProtection="1">
      <protection locked="0"/>
    </xf>
    <xf numFmtId="170" fontId="39" fillId="0" borderId="1" xfId="2" applyNumberFormat="1" applyFont="1" applyBorder="1"/>
    <xf numFmtId="171" fontId="5" fillId="0" borderId="1" xfId="2" applyNumberFormat="1" applyFont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3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13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/>
    </xf>
    <xf numFmtId="0" fontId="3" fillId="3" borderId="0" xfId="2" applyFont="1" applyFill="1" applyAlignment="1">
      <alignment horizontal="center"/>
    </xf>
    <xf numFmtId="170" fontId="5" fillId="0" borderId="0" xfId="2" applyNumberFormat="1" applyFont="1" applyProtection="1">
      <protection locked="0"/>
    </xf>
    <xf numFmtId="167" fontId="5" fillId="0" borderId="0" xfId="2" applyNumberFormat="1" applyFont="1" applyProtection="1">
      <protection locked="0"/>
    </xf>
    <xf numFmtId="169" fontId="43" fillId="2" borderId="0" xfId="2" applyNumberFormat="1" applyFont="1" applyFill="1"/>
    <xf numFmtId="175" fontId="5" fillId="0" borderId="1" xfId="2" applyNumberFormat="1" applyFont="1" applyBorder="1"/>
    <xf numFmtId="165" fontId="5" fillId="0" borderId="1" xfId="2" applyNumberFormat="1" applyFont="1" applyBorder="1"/>
    <xf numFmtId="2" fontId="5" fillId="0" borderId="1" xfId="2" applyNumberFormat="1" applyFont="1" applyBorder="1"/>
    <xf numFmtId="174" fontId="43" fillId="2" borderId="1" xfId="2" applyNumberFormat="1" applyFont="1" applyFill="1" applyBorder="1"/>
    <xf numFmtId="165" fontId="43" fillId="2" borderId="1" xfId="2" applyNumberFormat="1" applyFont="1" applyFill="1" applyBorder="1"/>
    <xf numFmtId="2" fontId="43" fillId="2" borderId="1" xfId="2" applyNumberFormat="1" applyFont="1" applyFill="1" applyBorder="1"/>
    <xf numFmtId="171" fontId="24" fillId="0" borderId="1" xfId="2" applyNumberFormat="1" applyFont="1" applyBorder="1" applyProtection="1">
      <protection locked="0"/>
    </xf>
    <xf numFmtId="170" fontId="43" fillId="2" borderId="1" xfId="2" applyNumberFormat="1" applyFont="1" applyFill="1" applyBorder="1"/>
    <xf numFmtId="176" fontId="24" fillId="0" borderId="1" xfId="2" applyNumberFormat="1" applyFont="1" applyBorder="1" applyAlignment="1">
      <alignment wrapText="1"/>
    </xf>
    <xf numFmtId="170" fontId="31" fillId="0" borderId="1" xfId="2" applyNumberFormat="1" applyFont="1" applyBorder="1"/>
    <xf numFmtId="167" fontId="25" fillId="0" borderId="1" xfId="2" applyNumberFormat="1" applyFont="1" applyBorder="1"/>
    <xf numFmtId="167" fontId="31" fillId="0" borderId="1" xfId="2" applyNumberFormat="1" applyFont="1" applyBorder="1"/>
    <xf numFmtId="1" fontId="43" fillId="2" borderId="12" xfId="2" applyNumberFormat="1" applyFont="1" applyFill="1" applyBorder="1"/>
    <xf numFmtId="167" fontId="26" fillId="0" borderId="1" xfId="2" applyNumberFormat="1" applyFont="1" applyBorder="1"/>
    <xf numFmtId="167" fontId="27" fillId="2" borderId="1" xfId="2" applyNumberFormat="1" applyFont="1" applyFill="1" applyBorder="1"/>
    <xf numFmtId="172" fontId="49" fillId="5" borderId="0" xfId="2" applyNumberFormat="1" applyFont="1" applyFill="1" applyAlignment="1">
      <alignment wrapText="1"/>
    </xf>
    <xf numFmtId="167" fontId="50" fillId="0" borderId="3" xfId="2" applyNumberFormat="1" applyFont="1" applyBorder="1"/>
    <xf numFmtId="167" fontId="51" fillId="0" borderId="1" xfId="2" applyNumberFormat="1" applyFont="1" applyBorder="1" applyAlignment="1">
      <alignment horizontal="right" wrapText="1"/>
    </xf>
    <xf numFmtId="10" fontId="51" fillId="0" borderId="1" xfId="2" applyNumberFormat="1" applyFont="1" applyBorder="1" applyAlignment="1">
      <alignment wrapText="1"/>
    </xf>
    <xf numFmtId="167" fontId="51" fillId="0" borderId="1" xfId="2" applyNumberFormat="1" applyFont="1" applyBorder="1" applyAlignment="1">
      <alignment wrapText="1"/>
    </xf>
    <xf numFmtId="167" fontId="52" fillId="0" borderId="1" xfId="2" applyNumberFormat="1" applyFont="1" applyBorder="1" applyAlignment="1">
      <alignment horizontal="right" wrapText="1"/>
    </xf>
    <xf numFmtId="1" fontId="30" fillId="0" borderId="1" xfId="2" applyNumberFormat="1" applyFont="1" applyBorder="1" applyAlignment="1">
      <alignment horizontal="right" wrapText="1"/>
    </xf>
    <xf numFmtId="168" fontId="4" fillId="0" borderId="0" xfId="2" applyNumberFormat="1"/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5"/>
  <sheetViews>
    <sheetView tabSelected="1" zoomScale="75" zoomScaleNormal="75" zoomScaleSheetLayoutView="85" workbookViewId="0">
      <selection activeCell="E36" sqref="E36"/>
    </sheetView>
  </sheetViews>
  <sheetFormatPr defaultColWidth="8.83203125" defaultRowHeight="12.75" x14ac:dyDescent="0.2"/>
  <cols>
    <col min="1" max="1" width="5.1640625" style="1" customWidth="1"/>
    <col min="2" max="2" width="26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5.832031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19" customFormat="1" ht="18.75" x14ac:dyDescent="0.3">
      <c r="A1" s="73"/>
      <c r="B1" s="74"/>
      <c r="C1" s="75"/>
      <c r="K1" s="76"/>
      <c r="N1" s="77"/>
    </row>
    <row r="2" spans="1:32" s="19" customFormat="1" ht="17.649999999999999" customHeight="1" x14ac:dyDescent="0.35">
      <c r="A2" s="166"/>
      <c r="B2" s="166"/>
      <c r="C2" s="99" t="s">
        <v>98</v>
      </c>
      <c r="D2" s="97"/>
      <c r="E2" s="97"/>
      <c r="F2" s="97"/>
      <c r="G2" s="97"/>
      <c r="H2" s="97"/>
      <c r="J2" s="78">
        <f>(F23+L2)/F23</f>
        <v>1.0190084235235013</v>
      </c>
      <c r="L2" s="157">
        <v>1962.2</v>
      </c>
      <c r="M2" s="79"/>
    </row>
    <row r="3" spans="1:32" s="19" customFormat="1" ht="17.649999999999999" customHeight="1" x14ac:dyDescent="0.35">
      <c r="A3" s="96"/>
      <c r="B3" s="96"/>
      <c r="C3" s="99" t="s">
        <v>99</v>
      </c>
      <c r="D3" s="97"/>
      <c r="E3" s="97"/>
      <c r="F3" s="97"/>
      <c r="G3" s="97"/>
      <c r="H3" s="97"/>
      <c r="M3" s="79"/>
    </row>
    <row r="4" spans="1:32" s="19" customFormat="1" ht="17.649999999999999" customHeight="1" x14ac:dyDescent="0.35">
      <c r="A4" s="96"/>
      <c r="B4" s="96"/>
      <c r="C4" s="99" t="s">
        <v>166</v>
      </c>
      <c r="D4" s="97"/>
      <c r="E4" s="97"/>
      <c r="F4" s="97"/>
      <c r="G4" s="97"/>
      <c r="H4" s="97"/>
      <c r="M4" s="79"/>
    </row>
    <row r="5" spans="1:32" s="19" customFormat="1" ht="17.649999999999999" customHeight="1" x14ac:dyDescent="0.35">
      <c r="A5" s="96"/>
      <c r="B5" s="96"/>
      <c r="C5" s="99" t="s">
        <v>100</v>
      </c>
      <c r="D5" s="97"/>
      <c r="E5" s="97"/>
      <c r="F5" s="97"/>
      <c r="G5" s="97"/>
      <c r="H5" s="97"/>
      <c r="M5" s="79"/>
    </row>
    <row r="6" spans="1:32" s="19" customFormat="1" ht="15.95" customHeight="1" x14ac:dyDescent="0.25">
      <c r="A6" s="2" t="s">
        <v>9</v>
      </c>
      <c r="B6" s="2"/>
      <c r="C6" s="98"/>
      <c r="D6" s="98"/>
      <c r="E6" s="98"/>
      <c r="F6" s="98"/>
      <c r="G6" s="98"/>
      <c r="H6" s="98"/>
      <c r="I6" s="80"/>
      <c r="K6" s="80"/>
      <c r="L6" s="80"/>
      <c r="M6" s="80"/>
    </row>
    <row r="7" spans="1:32" s="19" customFormat="1" ht="13.15" customHeight="1" x14ac:dyDescent="0.2">
      <c r="A7" s="167" t="s">
        <v>1</v>
      </c>
      <c r="B7" s="167" t="s">
        <v>2</v>
      </c>
      <c r="C7" s="168" t="s">
        <v>169</v>
      </c>
      <c r="D7" s="167" t="s">
        <v>3</v>
      </c>
      <c r="E7" s="167" t="s">
        <v>22</v>
      </c>
      <c r="F7" s="167" t="s">
        <v>20</v>
      </c>
      <c r="G7" s="165" t="s">
        <v>23</v>
      </c>
      <c r="H7" s="167" t="s">
        <v>19</v>
      </c>
      <c r="I7" s="167" t="s">
        <v>104</v>
      </c>
      <c r="J7" s="167" t="s">
        <v>21</v>
      </c>
      <c r="K7" s="167" t="s">
        <v>101</v>
      </c>
      <c r="L7" s="6">
        <v>1</v>
      </c>
      <c r="M7" s="167" t="s">
        <v>149</v>
      </c>
      <c r="N7" s="165" t="s">
        <v>103</v>
      </c>
      <c r="O7" s="165" t="s">
        <v>105</v>
      </c>
    </row>
    <row r="8" spans="1:32" s="19" customFormat="1" ht="13.15" customHeight="1" x14ac:dyDescent="0.2">
      <c r="A8" s="167"/>
      <c r="B8" s="167"/>
      <c r="C8" s="168"/>
      <c r="D8" s="167"/>
      <c r="E8" s="167"/>
      <c r="F8" s="167"/>
      <c r="G8" s="165"/>
      <c r="H8" s="167"/>
      <c r="I8" s="167"/>
      <c r="J8" s="167"/>
      <c r="K8" s="167"/>
      <c r="L8" s="165" t="s">
        <v>102</v>
      </c>
      <c r="M8" s="167"/>
      <c r="N8" s="165"/>
      <c r="O8" s="165"/>
    </row>
    <row r="9" spans="1:32" s="19" customFormat="1" ht="112.5" customHeight="1" x14ac:dyDescent="0.2">
      <c r="A9" s="167"/>
      <c r="B9" s="167"/>
      <c r="C9" s="168"/>
      <c r="D9" s="167"/>
      <c r="E9" s="167"/>
      <c r="F9" s="167"/>
      <c r="G9" s="165"/>
      <c r="H9" s="167"/>
      <c r="I9" s="167"/>
      <c r="J9" s="167"/>
      <c r="K9" s="167"/>
      <c r="L9" s="170"/>
      <c r="M9" s="167"/>
      <c r="N9" s="165"/>
      <c r="O9" s="165"/>
    </row>
    <row r="10" spans="1:32" s="81" customFormat="1" ht="27.2" customHeight="1" x14ac:dyDescent="0.2">
      <c r="A10" s="171" t="s">
        <v>41</v>
      </c>
      <c r="B10" s="172"/>
      <c r="C10" s="15">
        <v>1</v>
      </c>
      <c r="D10" s="15">
        <v>2</v>
      </c>
      <c r="E10" s="15">
        <v>3</v>
      </c>
      <c r="F10" s="15">
        <v>4</v>
      </c>
      <c r="G10" s="15" t="s">
        <v>38</v>
      </c>
      <c r="H10" s="15" t="s">
        <v>39</v>
      </c>
      <c r="I10" s="15" t="s">
        <v>17</v>
      </c>
      <c r="J10" s="15" t="s">
        <v>148</v>
      </c>
      <c r="K10" s="15" t="s">
        <v>18</v>
      </c>
      <c r="L10" s="15" t="s">
        <v>42</v>
      </c>
      <c r="M10" s="15" t="s">
        <v>37</v>
      </c>
      <c r="N10" s="15" t="s">
        <v>95</v>
      </c>
      <c r="O10" s="15" t="s">
        <v>96</v>
      </c>
    </row>
    <row r="11" spans="1:32" s="19" customFormat="1" ht="25.5" x14ac:dyDescent="0.2">
      <c r="A11" s="173"/>
      <c r="B11" s="174"/>
      <c r="C11" s="86" t="s">
        <v>40</v>
      </c>
      <c r="D11" s="86" t="s">
        <v>12</v>
      </c>
      <c r="E11" s="86" t="s">
        <v>13</v>
      </c>
      <c r="F11" s="87"/>
      <c r="G11" s="88"/>
      <c r="H11" s="88"/>
      <c r="I11" s="88"/>
      <c r="J11" s="86"/>
      <c r="K11" s="88"/>
      <c r="L11" s="89">
        <v>1962.2</v>
      </c>
      <c r="M11" s="90"/>
      <c r="N11" s="91"/>
      <c r="O11" s="91"/>
    </row>
    <row r="12" spans="1:32" ht="18" customHeight="1" x14ac:dyDescent="0.25">
      <c r="A12" s="92">
        <v>1</v>
      </c>
      <c r="B12" s="12" t="s">
        <v>150</v>
      </c>
      <c r="C12" s="158">
        <v>24117</v>
      </c>
      <c r="D12" s="9">
        <f>ИНП2025!U9</f>
        <v>1.171</v>
      </c>
      <c r="E12" s="9">
        <f>ИБР2025!AV9</f>
        <v>0.88217000000000001</v>
      </c>
      <c r="F12" s="152">
        <f>ИНП2025!T9</f>
        <v>86760.994999999995</v>
      </c>
      <c r="G12" s="153">
        <f>F12/E12</f>
        <v>98349.518800231235</v>
      </c>
      <c r="H12" s="14">
        <f>F12/C12</f>
        <v>3.597503628146121</v>
      </c>
      <c r="I12" s="8">
        <f>D12/E12</f>
        <v>1.32740854937257</v>
      </c>
      <c r="J12" s="101">
        <f>IF(I12&lt;$J$2,$J$2*($J$2-I12)*E12*C12,0)</f>
        <v>0</v>
      </c>
      <c r="K12" s="10">
        <f>J12/$J$23</f>
        <v>0</v>
      </c>
      <c r="L12" s="104">
        <f t="shared" ref="L12" si="0">ROUND($L$11*K12/$K$23,0)</f>
        <v>0</v>
      </c>
      <c r="M12" s="8">
        <f>I12+L12/(C12*E12*$J$2)</f>
        <v>1.32740854937257</v>
      </c>
      <c r="N12" s="155">
        <f>ROUND((G12+L12),1)</f>
        <v>98349.5</v>
      </c>
      <c r="O12" s="105">
        <f>ROUND(N12/C12,3)</f>
        <v>4.0780000000000003</v>
      </c>
      <c r="P12" s="164"/>
    </row>
    <row r="13" spans="1:32" ht="16.5" x14ac:dyDescent="0.25">
      <c r="A13" s="93">
        <v>2</v>
      </c>
      <c r="B13" s="12" t="s">
        <v>151</v>
      </c>
      <c r="C13" s="158">
        <v>1173</v>
      </c>
      <c r="D13" s="9">
        <f>ИНП2025!U10</f>
        <v>0.47791</v>
      </c>
      <c r="E13" s="9">
        <f>ИБР2025!AV10</f>
        <v>1.2996399999999999</v>
      </c>
      <c r="F13" s="152">
        <f>ИНП2025!T10</f>
        <v>1722.2064</v>
      </c>
      <c r="G13" s="153">
        <f t="shared" ref="G13:G20" si="1">F13/E13</f>
        <v>1325.1411160013542</v>
      </c>
      <c r="H13" s="14">
        <f t="shared" ref="H13:H22" si="2">F13/C13</f>
        <v>1.4682066496163684</v>
      </c>
      <c r="I13" s="8">
        <f t="shared" ref="I13:I22" si="3">D13/E13</f>
        <v>0.36772490843618233</v>
      </c>
      <c r="J13" s="101">
        <f t="shared" ref="J13:J22" si="4">IF(I13&lt;$J$2,$J$2*($J$2-I13)*E13*C13,0)</f>
        <v>1011.7400485490872</v>
      </c>
      <c r="K13" s="10">
        <f t="shared" ref="K13:K22" si="5">J13/$J$23</f>
        <v>0.13789731254322693</v>
      </c>
      <c r="L13" s="104">
        <f>ROUND($L$11*K13/$K$23,1)</f>
        <v>270.60000000000002</v>
      </c>
      <c r="M13" s="8">
        <f t="shared" ref="M13:M22" si="6">I13+L13/(C13*E13*$J$2)</f>
        <v>0.54191720163972446</v>
      </c>
      <c r="N13" s="155">
        <f t="shared" ref="N13:N22" si="7">ROUND((G13+L13),1)</f>
        <v>1595.7</v>
      </c>
      <c r="O13" s="105">
        <f t="shared" ref="O13:O22" si="8">ROUND(N13/C13,3)</f>
        <v>1.36</v>
      </c>
      <c r="P13" s="164"/>
    </row>
    <row r="14" spans="1:32" ht="16.5" customHeight="1" x14ac:dyDescent="0.25">
      <c r="A14" s="93">
        <v>3</v>
      </c>
      <c r="B14" s="12" t="s">
        <v>152</v>
      </c>
      <c r="C14" s="158">
        <v>1359</v>
      </c>
      <c r="D14" s="9">
        <f>ИНП2025!U11</f>
        <v>0.91100000000000003</v>
      </c>
      <c r="E14" s="9">
        <f>ИБР2025!AV11</f>
        <v>1.2996399999999999</v>
      </c>
      <c r="F14" s="152">
        <f>ИНП2025!T11</f>
        <v>3803.5043999999998</v>
      </c>
      <c r="G14" s="153">
        <f t="shared" si="1"/>
        <v>2926.5830537687361</v>
      </c>
      <c r="H14" s="14">
        <f t="shared" si="2"/>
        <v>2.7987523178807945</v>
      </c>
      <c r="I14" s="8">
        <f t="shared" si="3"/>
        <v>0.70096334369517721</v>
      </c>
      <c r="J14" s="101">
        <f t="shared" si="4"/>
        <v>572.41233214380361</v>
      </c>
      <c r="K14" s="10">
        <f t="shared" si="5"/>
        <v>7.8018184989740294E-2</v>
      </c>
      <c r="L14" s="104">
        <f t="shared" ref="L14:L22" si="9">ROUND($L$11*K14/$K$23,1)</f>
        <v>153.1</v>
      </c>
      <c r="M14" s="8">
        <f t="shared" si="6"/>
        <v>0.78602912405555503</v>
      </c>
      <c r="N14" s="155">
        <f t="shared" si="7"/>
        <v>3079.7</v>
      </c>
      <c r="O14" s="105">
        <f t="shared" si="8"/>
        <v>2.266</v>
      </c>
      <c r="P14" s="164"/>
    </row>
    <row r="15" spans="1:32" s="13" customFormat="1" ht="16.5" customHeight="1" x14ac:dyDescent="0.25">
      <c r="A15" s="94">
        <v>4</v>
      </c>
      <c r="B15" s="12" t="s">
        <v>153</v>
      </c>
      <c r="C15" s="158">
        <v>718</v>
      </c>
      <c r="D15" s="9">
        <f>ИНП2025!U12</f>
        <v>0.70801999999999998</v>
      </c>
      <c r="E15" s="9">
        <f>ИБР2025!AV12</f>
        <v>1.2996399999999999</v>
      </c>
      <c r="F15" s="152">
        <f>ИНП2025!T12</f>
        <v>1561.77</v>
      </c>
      <c r="G15" s="153">
        <f t="shared" si="1"/>
        <v>1201.694315348866</v>
      </c>
      <c r="H15" s="20">
        <f t="shared" si="2"/>
        <v>2.17516713091922</v>
      </c>
      <c r="I15" s="21">
        <f t="shared" si="3"/>
        <v>0.54478163183650863</v>
      </c>
      <c r="J15" s="101">
        <f t="shared" si="4"/>
        <v>450.93233027828848</v>
      </c>
      <c r="K15" s="10">
        <f t="shared" si="5"/>
        <v>6.1460803665333845E-2</v>
      </c>
      <c r="L15" s="104">
        <f t="shared" si="9"/>
        <v>120.6</v>
      </c>
      <c r="M15" s="8">
        <f t="shared" si="6"/>
        <v>0.6716116398826294</v>
      </c>
      <c r="N15" s="155">
        <f t="shared" si="7"/>
        <v>1322.3</v>
      </c>
      <c r="O15" s="105">
        <f t="shared" si="8"/>
        <v>1.8420000000000001</v>
      </c>
      <c r="P15" s="164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3" customFormat="1" ht="16.5" customHeight="1" x14ac:dyDescent="0.25">
      <c r="A16" s="95">
        <v>5</v>
      </c>
      <c r="B16" s="12" t="s">
        <v>154</v>
      </c>
      <c r="C16" s="158">
        <v>1111</v>
      </c>
      <c r="D16" s="9">
        <f>ИНП2025!U13</f>
        <v>0.67003999999999997</v>
      </c>
      <c r="E16" s="9">
        <f>ИБР2025!AV13</f>
        <v>1.2996399999999999</v>
      </c>
      <c r="F16" s="152">
        <f>ИНП2025!T13</f>
        <v>2286.9692</v>
      </c>
      <c r="G16" s="153">
        <f t="shared" si="1"/>
        <v>1759.6943769043737</v>
      </c>
      <c r="H16" s="20">
        <f t="shared" si="2"/>
        <v>2.0584781278127813</v>
      </c>
      <c r="I16" s="21">
        <f t="shared" si="3"/>
        <v>0.51555815456587983</v>
      </c>
      <c r="J16" s="101">
        <f t="shared" si="4"/>
        <v>740.7496922197887</v>
      </c>
      <c r="K16" s="10">
        <f t="shared" si="5"/>
        <v>0.10096209196306755</v>
      </c>
      <c r="L16" s="104">
        <f t="shared" si="9"/>
        <v>198.1</v>
      </c>
      <c r="M16" s="8">
        <f t="shared" si="6"/>
        <v>0.65019675020489465</v>
      </c>
      <c r="N16" s="155">
        <f t="shared" si="7"/>
        <v>1957.8</v>
      </c>
      <c r="O16" s="105">
        <f t="shared" si="8"/>
        <v>1.762</v>
      </c>
      <c r="P16" s="164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3" customFormat="1" ht="16.5" customHeight="1" x14ac:dyDescent="0.25">
      <c r="A17" s="95">
        <v>6</v>
      </c>
      <c r="B17" s="12" t="s">
        <v>155</v>
      </c>
      <c r="C17" s="158">
        <v>1494</v>
      </c>
      <c r="D17" s="9">
        <f>ИНП2025!U14</f>
        <v>0.72670000000000001</v>
      </c>
      <c r="E17" s="9">
        <f>ИБР2025!AV14</f>
        <v>1.2996399999999999</v>
      </c>
      <c r="F17" s="152">
        <f>ИНП2025!T14</f>
        <v>3335.4358000000002</v>
      </c>
      <c r="G17" s="153">
        <f t="shared" si="1"/>
        <v>2566.4305499984616</v>
      </c>
      <c r="H17" s="20">
        <f t="shared" si="2"/>
        <v>2.2325540829986616</v>
      </c>
      <c r="I17" s="21">
        <f t="shared" si="3"/>
        <v>0.55915484287956674</v>
      </c>
      <c r="J17" s="101">
        <f t="shared" si="4"/>
        <v>909.85254351185893</v>
      </c>
      <c r="K17" s="10">
        <f t="shared" si="5"/>
        <v>0.12401033322821706</v>
      </c>
      <c r="L17" s="104">
        <f t="shared" si="9"/>
        <v>243.3</v>
      </c>
      <c r="M17" s="8">
        <f t="shared" si="6"/>
        <v>0.68212243468166744</v>
      </c>
      <c r="N17" s="155">
        <f t="shared" si="7"/>
        <v>2809.7</v>
      </c>
      <c r="O17" s="105">
        <f t="shared" si="8"/>
        <v>1.881</v>
      </c>
      <c r="P17" s="164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s="13" customFormat="1" ht="16.5" customHeight="1" x14ac:dyDescent="0.25">
      <c r="A18" s="94">
        <v>7</v>
      </c>
      <c r="B18" s="12" t="s">
        <v>156</v>
      </c>
      <c r="C18" s="158">
        <v>1401</v>
      </c>
      <c r="D18" s="9">
        <f>ИНП2025!U15</f>
        <v>0.28434999999999999</v>
      </c>
      <c r="E18" s="9">
        <f>ИБР2025!AV15</f>
        <v>1.2996399999999999</v>
      </c>
      <c r="F18" s="152">
        <f>ИНП2025!T15</f>
        <v>1223.866</v>
      </c>
      <c r="G18" s="153">
        <f t="shared" si="1"/>
        <v>941.69616201409622</v>
      </c>
      <c r="H18" s="20">
        <f t="shared" si="2"/>
        <v>0.8735660242683797</v>
      </c>
      <c r="I18" s="21">
        <f t="shared" si="3"/>
        <v>0.21879135760672186</v>
      </c>
      <c r="J18" s="101">
        <f t="shared" si="4"/>
        <v>1484.7276211648305</v>
      </c>
      <c r="K18" s="10">
        <f t="shared" si="5"/>
        <v>0.20236418347869223</v>
      </c>
      <c r="L18" s="104">
        <f t="shared" si="9"/>
        <v>397.1</v>
      </c>
      <c r="M18" s="8">
        <f t="shared" si="6"/>
        <v>0.4328145847264897</v>
      </c>
      <c r="N18" s="155">
        <f t="shared" si="7"/>
        <v>1338.8</v>
      </c>
      <c r="O18" s="105">
        <f t="shared" si="8"/>
        <v>0.95599999999999996</v>
      </c>
      <c r="P18" s="164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s="13" customFormat="1" ht="16.5" customHeight="1" x14ac:dyDescent="0.25">
      <c r="A19" s="95">
        <v>8</v>
      </c>
      <c r="B19" s="12" t="s">
        <v>157</v>
      </c>
      <c r="C19" s="158">
        <v>1315</v>
      </c>
      <c r="D19" s="9">
        <f>ИНП2025!U16</f>
        <v>0.32307000000000002</v>
      </c>
      <c r="E19" s="9">
        <f>ИБР2025!AV16</f>
        <v>1.2996399999999999</v>
      </c>
      <c r="F19" s="152">
        <f>ИНП2025!T16</f>
        <v>1305.1656</v>
      </c>
      <c r="G19" s="153">
        <f t="shared" si="1"/>
        <v>1004.251638915392</v>
      </c>
      <c r="H19" s="20">
        <f t="shared" si="2"/>
        <v>0.99252136882129283</v>
      </c>
      <c r="I19" s="21">
        <f t="shared" si="3"/>
        <v>0.2485842233233819</v>
      </c>
      <c r="J19" s="101">
        <f t="shared" si="4"/>
        <v>1341.7033760494267</v>
      </c>
      <c r="K19" s="10">
        <f t="shared" si="5"/>
        <v>0.18287038261727359</v>
      </c>
      <c r="L19" s="104">
        <f t="shared" si="9"/>
        <v>358.8</v>
      </c>
      <c r="M19" s="8">
        <f t="shared" si="6"/>
        <v>0.45461202944378593</v>
      </c>
      <c r="N19" s="155">
        <f t="shared" si="7"/>
        <v>1363.1</v>
      </c>
      <c r="O19" s="105">
        <f t="shared" si="8"/>
        <v>1.0369999999999999</v>
      </c>
      <c r="P19" s="164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s="13" customFormat="1" ht="16.5" customHeight="1" x14ac:dyDescent="0.25">
      <c r="A20" s="95">
        <v>9</v>
      </c>
      <c r="B20" s="12" t="s">
        <v>158</v>
      </c>
      <c r="C20" s="158">
        <v>913</v>
      </c>
      <c r="D20" s="9">
        <f>ИНП2025!U17</f>
        <v>0.43780999999999998</v>
      </c>
      <c r="E20" s="9">
        <f>ИБР2025!AV17</f>
        <v>1.2996399999999999</v>
      </c>
      <c r="F20" s="152">
        <f>ИНП2025!T17</f>
        <v>1228.0064</v>
      </c>
      <c r="G20" s="153">
        <f t="shared" si="1"/>
        <v>944.88196731402547</v>
      </c>
      <c r="H20" s="20">
        <f t="shared" si="2"/>
        <v>1.3450234392113909</v>
      </c>
      <c r="I20" s="21">
        <f t="shared" si="3"/>
        <v>0.33687021021205871</v>
      </c>
      <c r="J20" s="101">
        <f t="shared" si="4"/>
        <v>824.79116540246878</v>
      </c>
      <c r="K20" s="10">
        <f t="shared" si="5"/>
        <v>0.11241670751444846</v>
      </c>
      <c r="L20" s="104">
        <f t="shared" si="9"/>
        <v>220.6</v>
      </c>
      <c r="M20" s="8">
        <f t="shared" si="6"/>
        <v>0.51931601730684673</v>
      </c>
      <c r="N20" s="155">
        <f t="shared" si="7"/>
        <v>1165.5</v>
      </c>
      <c r="O20" s="105">
        <f t="shared" si="8"/>
        <v>1.2769999999999999</v>
      </c>
      <c r="P20" s="164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s="13" customFormat="1" ht="16.5" hidden="1" customHeight="1" x14ac:dyDescent="0.25">
      <c r="A21" s="94">
        <v>10</v>
      </c>
      <c r="B21" s="12" t="s">
        <v>44</v>
      </c>
      <c r="C21" s="115">
        <f>ИНП2025!C18</f>
        <v>0</v>
      </c>
      <c r="D21" s="9">
        <f>ИНП2025!U18</f>
        <v>0</v>
      </c>
      <c r="E21" s="9">
        <f>ИБР2025!AV18</f>
        <v>0</v>
      </c>
      <c r="F21" s="11">
        <f>ИНП2025!T18</f>
        <v>0</v>
      </c>
      <c r="G21" s="151" t="e">
        <f t="shared" ref="G21:G22" si="10">F21/C21</f>
        <v>#DIV/0!</v>
      </c>
      <c r="H21" s="20" t="e">
        <f t="shared" si="2"/>
        <v>#DIV/0!</v>
      </c>
      <c r="I21" s="21" t="e">
        <f t="shared" si="3"/>
        <v>#DIV/0!</v>
      </c>
      <c r="J21" s="101" t="e">
        <f t="shared" si="4"/>
        <v>#DIV/0!</v>
      </c>
      <c r="K21" s="10" t="e">
        <f t="shared" si="5"/>
        <v>#DIV/0!</v>
      </c>
      <c r="L21" s="104" t="e">
        <f t="shared" si="9"/>
        <v>#DIV/0!</v>
      </c>
      <c r="M21" s="8" t="e">
        <f t="shared" si="6"/>
        <v>#DIV/0!</v>
      </c>
      <c r="N21" s="155" t="e">
        <f t="shared" si="7"/>
        <v>#DIV/0!</v>
      </c>
      <c r="O21" s="105" t="e">
        <f t="shared" si="8"/>
        <v>#DIV/0!</v>
      </c>
      <c r="P21" s="164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s="13" customFormat="1" ht="16.5" hidden="1" customHeight="1" x14ac:dyDescent="0.25">
      <c r="A22" s="95">
        <v>11</v>
      </c>
      <c r="B22" s="12" t="s">
        <v>45</v>
      </c>
      <c r="C22" s="115">
        <f>ИНП2025!C19</f>
        <v>0</v>
      </c>
      <c r="D22" s="9">
        <f>ИНП2025!U19</f>
        <v>0</v>
      </c>
      <c r="E22" s="9">
        <f>ИБР2025!AV19</f>
        <v>0</v>
      </c>
      <c r="F22" s="11">
        <f>ИНП2025!T19</f>
        <v>0</v>
      </c>
      <c r="G22" s="151" t="e">
        <f t="shared" si="10"/>
        <v>#DIV/0!</v>
      </c>
      <c r="H22" s="20" t="e">
        <f t="shared" si="2"/>
        <v>#DIV/0!</v>
      </c>
      <c r="I22" s="21" t="e">
        <f t="shared" si="3"/>
        <v>#DIV/0!</v>
      </c>
      <c r="J22" s="101" t="e">
        <f t="shared" si="4"/>
        <v>#DIV/0!</v>
      </c>
      <c r="K22" s="10" t="e">
        <f t="shared" si="5"/>
        <v>#DIV/0!</v>
      </c>
      <c r="L22" s="104" t="e">
        <f t="shared" si="9"/>
        <v>#DIV/0!</v>
      </c>
      <c r="M22" s="8" t="e">
        <f t="shared" si="6"/>
        <v>#DIV/0!</v>
      </c>
      <c r="N22" s="155" t="e">
        <f t="shared" si="7"/>
        <v>#DIV/0!</v>
      </c>
      <c r="O22" s="105" t="e">
        <f t="shared" si="8"/>
        <v>#DIV/0!</v>
      </c>
      <c r="P22" s="164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7.25" thickBot="1" x14ac:dyDescent="0.3">
      <c r="A23" s="169" t="s">
        <v>0</v>
      </c>
      <c r="B23" s="169"/>
      <c r="C23" s="116">
        <f>SUM(C12:C22)</f>
        <v>33601</v>
      </c>
      <c r="D23" s="103">
        <f>ИНП2025!U20</f>
        <v>1</v>
      </c>
      <c r="E23" s="103">
        <f>ИБР2025!AV20</f>
        <v>1</v>
      </c>
      <c r="F23" s="156">
        <f>SUM(F12:F22)</f>
        <v>103227.9188</v>
      </c>
      <c r="G23" s="154">
        <f>AVERAGE(G12:G20)</f>
        <v>12335.543553388505</v>
      </c>
      <c r="H23" s="18">
        <f>AVERAGE(H12:H20)</f>
        <v>1.9490858632972232</v>
      </c>
      <c r="I23" s="17">
        <f>AVERAGE(I12:I20)</f>
        <v>0.53553746910311639</v>
      </c>
      <c r="J23" s="16">
        <f>SUM(J12:J20)</f>
        <v>7336.909109319553</v>
      </c>
      <c r="K23" s="102">
        <f>SUM(K12:K20)</f>
        <v>1</v>
      </c>
      <c r="L23" s="16">
        <f>SUM(L12:L20)</f>
        <v>1962.2</v>
      </c>
      <c r="M23" s="17">
        <f>AVERAGE(M12:M20)</f>
        <v>0.6740031479237959</v>
      </c>
      <c r="N23" s="156">
        <f>SUM(N12:N20)</f>
        <v>112982.1</v>
      </c>
      <c r="O23" s="17">
        <f>AVERAGE(O12:O20)</f>
        <v>1.8287777777777781</v>
      </c>
    </row>
    <row r="24" spans="1:32" x14ac:dyDescent="0.2">
      <c r="J24" s="3"/>
    </row>
    <row r="25" spans="1:32" x14ac:dyDescent="0.2">
      <c r="L25" s="7"/>
    </row>
  </sheetData>
  <mergeCells count="19">
    <mergeCell ref="A23:B23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  <pageSetUpPr fitToPage="1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C9" sqref="C9:C17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3.1640625" style="1" customWidth="1"/>
    <col min="5" max="5" width="14" style="1" customWidth="1"/>
    <col min="6" max="6" width="13.5" style="1" customWidth="1"/>
    <col min="7" max="7" width="15.83203125" style="1" customWidth="1"/>
    <col min="8" max="8" width="12.1640625" style="1" customWidth="1"/>
    <col min="9" max="9" width="32" style="1" customWidth="1"/>
    <col min="10" max="10" width="15.83203125" style="1" customWidth="1"/>
    <col min="11" max="11" width="15.1640625" style="1" customWidth="1"/>
    <col min="12" max="13" width="13.83203125" style="1" customWidth="1"/>
    <col min="14" max="15" width="14.1640625" style="1" customWidth="1"/>
    <col min="16" max="16" width="13" style="1" customWidth="1"/>
    <col min="17" max="17" width="29.3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12</v>
      </c>
      <c r="C1" s="4"/>
    </row>
    <row r="2" spans="1:23" ht="15.4" customHeight="1" x14ac:dyDescent="0.3">
      <c r="C2" s="5" t="s">
        <v>167</v>
      </c>
    </row>
    <row r="3" spans="1:23" x14ac:dyDescent="0.2">
      <c r="A3" s="2" t="s">
        <v>9</v>
      </c>
    </row>
    <row r="4" spans="1:23" ht="28.5" customHeight="1" x14ac:dyDescent="0.2">
      <c r="A4" s="167" t="s">
        <v>1</v>
      </c>
      <c r="B4" s="167" t="s">
        <v>43</v>
      </c>
      <c r="C4" s="168" t="s">
        <v>169</v>
      </c>
      <c r="D4" s="176" t="s">
        <v>6</v>
      </c>
      <c r="E4" s="176"/>
      <c r="F4" s="176"/>
      <c r="G4" s="176"/>
      <c r="H4" s="176" t="s">
        <v>48</v>
      </c>
      <c r="I4" s="176"/>
      <c r="J4" s="176"/>
      <c r="K4" s="176"/>
      <c r="L4" s="176" t="s">
        <v>16</v>
      </c>
      <c r="M4" s="176"/>
      <c r="N4" s="176"/>
      <c r="O4" s="176"/>
      <c r="P4" s="176" t="s">
        <v>52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67"/>
      <c r="B5" s="167"/>
      <c r="C5" s="168"/>
      <c r="D5" s="175" t="s">
        <v>33</v>
      </c>
      <c r="E5" s="175" t="s">
        <v>170</v>
      </c>
      <c r="F5" s="175" t="s">
        <v>46</v>
      </c>
      <c r="G5" s="176" t="s">
        <v>15</v>
      </c>
      <c r="H5" s="175" t="s">
        <v>49</v>
      </c>
      <c r="I5" s="167" t="s">
        <v>54</v>
      </c>
      <c r="J5" s="175" t="s">
        <v>46</v>
      </c>
      <c r="K5" s="176" t="s">
        <v>15</v>
      </c>
      <c r="L5" s="175" t="s">
        <v>50</v>
      </c>
      <c r="M5" s="175" t="s">
        <v>35</v>
      </c>
      <c r="N5" s="175" t="s">
        <v>51</v>
      </c>
      <c r="O5" s="176" t="s">
        <v>15</v>
      </c>
      <c r="P5" s="180" t="s">
        <v>49</v>
      </c>
      <c r="Q5" s="167" t="s">
        <v>53</v>
      </c>
      <c r="R5" s="175" t="s">
        <v>51</v>
      </c>
      <c r="S5" s="176" t="s">
        <v>15</v>
      </c>
      <c r="T5" s="176"/>
      <c r="U5" s="176"/>
    </row>
    <row r="6" spans="1:23" ht="84" customHeight="1" x14ac:dyDescent="0.2">
      <c r="A6" s="167"/>
      <c r="B6" s="167"/>
      <c r="C6" s="168"/>
      <c r="D6" s="175"/>
      <c r="E6" s="175"/>
      <c r="F6" s="175"/>
      <c r="G6" s="176"/>
      <c r="H6" s="175"/>
      <c r="I6" s="167"/>
      <c r="J6" s="175"/>
      <c r="K6" s="176"/>
      <c r="L6" s="175"/>
      <c r="M6" s="175"/>
      <c r="N6" s="175"/>
      <c r="O6" s="176"/>
      <c r="P6" s="180"/>
      <c r="Q6" s="167"/>
      <c r="R6" s="175"/>
      <c r="S6" s="176"/>
      <c r="T6" s="176"/>
      <c r="U6" s="176"/>
    </row>
    <row r="7" spans="1:23" s="19" customFormat="1" ht="28.5" customHeight="1" x14ac:dyDescent="0.2">
      <c r="A7" s="179" t="s">
        <v>41</v>
      </c>
      <c r="B7" s="179"/>
      <c r="C7" s="15">
        <v>1</v>
      </c>
      <c r="D7" s="82">
        <v>2</v>
      </c>
      <c r="E7" s="82">
        <v>3</v>
      </c>
      <c r="F7" s="82">
        <v>4</v>
      </c>
      <c r="G7" s="82" t="s">
        <v>47</v>
      </c>
      <c r="H7" s="82">
        <v>6</v>
      </c>
      <c r="I7" s="82">
        <v>7</v>
      </c>
      <c r="J7" s="82">
        <v>8</v>
      </c>
      <c r="K7" s="82" t="s">
        <v>90</v>
      </c>
      <c r="L7" s="82">
        <v>10</v>
      </c>
      <c r="M7" s="82">
        <v>11</v>
      </c>
      <c r="N7" s="82">
        <v>12</v>
      </c>
      <c r="O7" s="82" t="s">
        <v>91</v>
      </c>
      <c r="P7" s="82">
        <v>14</v>
      </c>
      <c r="Q7" s="82">
        <v>15</v>
      </c>
      <c r="R7" s="82">
        <v>16</v>
      </c>
      <c r="S7" s="82" t="s">
        <v>92</v>
      </c>
      <c r="T7" s="83" t="s">
        <v>93</v>
      </c>
      <c r="U7" s="84" t="s">
        <v>94</v>
      </c>
    </row>
    <row r="8" spans="1:23" s="19" customFormat="1" ht="13.5" x14ac:dyDescent="0.25">
      <c r="A8" s="178"/>
      <c r="B8" s="178"/>
      <c r="C8" s="120" t="s">
        <v>40</v>
      </c>
      <c r="D8" s="31"/>
      <c r="E8" s="120"/>
      <c r="F8" s="120" t="s">
        <v>34</v>
      </c>
      <c r="G8" s="31"/>
      <c r="H8" s="31"/>
      <c r="I8" s="31"/>
      <c r="J8" s="120" t="s">
        <v>34</v>
      </c>
      <c r="K8" s="22"/>
      <c r="L8" s="31"/>
      <c r="M8" s="120" t="s">
        <v>34</v>
      </c>
      <c r="N8" s="120" t="s">
        <v>34</v>
      </c>
      <c r="O8" s="31"/>
      <c r="P8" s="31"/>
      <c r="Q8" s="31"/>
      <c r="R8" s="120" t="s">
        <v>34</v>
      </c>
      <c r="S8" s="31"/>
      <c r="T8" s="22"/>
      <c r="U8" s="23" t="s">
        <v>8</v>
      </c>
    </row>
    <row r="9" spans="1:23" s="19" customFormat="1" ht="16.5" x14ac:dyDescent="0.25">
      <c r="A9" s="24" t="s">
        <v>28</v>
      </c>
      <c r="B9" s="12" t="s">
        <v>150</v>
      </c>
      <c r="C9" s="158">
        <v>24117</v>
      </c>
      <c r="D9" s="159">
        <v>3275500</v>
      </c>
      <c r="E9" s="160">
        <v>0.16489999999999999</v>
      </c>
      <c r="F9" s="26">
        <v>0.1</v>
      </c>
      <c r="G9" s="163">
        <f>D9*E9*10%</f>
        <v>54012.994999999995</v>
      </c>
      <c r="H9" s="161">
        <v>16865</v>
      </c>
      <c r="I9" s="32">
        <v>0</v>
      </c>
      <c r="J9" s="26">
        <v>1</v>
      </c>
      <c r="K9" s="27">
        <f>ROUND((H9+I9)*J9,0)</f>
        <v>16865</v>
      </c>
      <c r="L9" s="161">
        <v>13277</v>
      </c>
      <c r="M9" s="26">
        <v>0.06</v>
      </c>
      <c r="N9" s="26">
        <v>0.5</v>
      </c>
      <c r="O9" s="27">
        <f>ROUND(L9*M9*N9,0)</f>
        <v>398</v>
      </c>
      <c r="P9" s="162">
        <v>13829</v>
      </c>
      <c r="Q9" s="162">
        <v>1656</v>
      </c>
      <c r="R9" s="26">
        <v>1</v>
      </c>
      <c r="S9" s="27">
        <f>ROUND((P9+Q9)*R9,0)</f>
        <v>15485</v>
      </c>
      <c r="T9" s="27">
        <f>G9+K9+O9+S9</f>
        <v>86760.994999999995</v>
      </c>
      <c r="U9" s="28">
        <f>ROUND((T9/C9)/($T$20/$C$20),5)</f>
        <v>1.171</v>
      </c>
      <c r="V9" s="29"/>
      <c r="W9" s="30"/>
    </row>
    <row r="10" spans="1:23" s="19" customFormat="1" ht="16.5" x14ac:dyDescent="0.25">
      <c r="A10" s="24" t="s">
        <v>24</v>
      </c>
      <c r="B10" s="12" t="s">
        <v>151</v>
      </c>
      <c r="C10" s="158">
        <v>1173</v>
      </c>
      <c r="D10" s="159">
        <v>42100</v>
      </c>
      <c r="E10" s="160">
        <v>0.13919999999999999</v>
      </c>
      <c r="F10" s="26">
        <v>0.02</v>
      </c>
      <c r="G10" s="163">
        <f t="shared" ref="G10:G17" si="0">D10*E10*F10</f>
        <v>117.2064</v>
      </c>
      <c r="H10" s="161">
        <v>454</v>
      </c>
      <c r="I10" s="32">
        <v>0</v>
      </c>
      <c r="J10" s="26">
        <v>1</v>
      </c>
      <c r="K10" s="27">
        <f t="shared" ref="K10:K19" si="1">ROUND((H10+I10)*J10,0)</f>
        <v>454</v>
      </c>
      <c r="L10" s="161"/>
      <c r="M10" s="26">
        <v>0.06</v>
      </c>
      <c r="N10" s="26">
        <v>0.3</v>
      </c>
      <c r="O10" s="27">
        <f t="shared" ref="O10:O19" si="2">ROUND(L10*M10*N10,0)</f>
        <v>0</v>
      </c>
      <c r="P10" s="162">
        <v>869</v>
      </c>
      <c r="Q10" s="162">
        <v>282</v>
      </c>
      <c r="R10" s="26">
        <v>1</v>
      </c>
      <c r="S10" s="27">
        <f t="shared" ref="S10:S19" si="3">ROUND((P10+Q10)*R10,0)</f>
        <v>1151</v>
      </c>
      <c r="T10" s="27">
        <f t="shared" ref="T10:T19" si="4">G10+K10+O10+S10</f>
        <v>1722.2064</v>
      </c>
      <c r="U10" s="28">
        <f t="shared" ref="U10:U17" si="5">ROUND((T10/C10)/($T$20/$C$20),5)</f>
        <v>0.47791</v>
      </c>
      <c r="V10" s="29"/>
      <c r="W10" s="30"/>
    </row>
    <row r="11" spans="1:23" s="19" customFormat="1" ht="16.5" x14ac:dyDescent="0.25">
      <c r="A11" s="24" t="s">
        <v>27</v>
      </c>
      <c r="B11" s="12" t="s">
        <v>152</v>
      </c>
      <c r="C11" s="158">
        <v>1359</v>
      </c>
      <c r="D11" s="159">
        <v>538300</v>
      </c>
      <c r="E11" s="160">
        <v>0.15340000000000001</v>
      </c>
      <c r="F11" s="26">
        <v>0.02</v>
      </c>
      <c r="G11" s="163">
        <f t="shared" si="0"/>
        <v>1651.5044</v>
      </c>
      <c r="H11" s="161">
        <v>224</v>
      </c>
      <c r="I11" s="32">
        <v>0</v>
      </c>
      <c r="J11" s="26">
        <v>1</v>
      </c>
      <c r="K11" s="27">
        <f t="shared" si="1"/>
        <v>224</v>
      </c>
      <c r="L11" s="161"/>
      <c r="M11" s="26">
        <v>0.06</v>
      </c>
      <c r="N11" s="26">
        <v>0.3</v>
      </c>
      <c r="O11" s="27">
        <f t="shared" si="2"/>
        <v>0</v>
      </c>
      <c r="P11" s="162">
        <v>1597</v>
      </c>
      <c r="Q11" s="162">
        <v>331</v>
      </c>
      <c r="R11" s="26">
        <v>1</v>
      </c>
      <c r="S11" s="27">
        <f t="shared" si="3"/>
        <v>1928</v>
      </c>
      <c r="T11" s="27">
        <f t="shared" si="4"/>
        <v>3803.5043999999998</v>
      </c>
      <c r="U11" s="28">
        <f t="shared" si="5"/>
        <v>0.91100000000000003</v>
      </c>
      <c r="V11" s="29"/>
      <c r="W11" s="30"/>
    </row>
    <row r="12" spans="1:23" s="19" customFormat="1" ht="16.5" x14ac:dyDescent="0.25">
      <c r="A12" s="24" t="s">
        <v>25</v>
      </c>
      <c r="B12" s="12" t="s">
        <v>153</v>
      </c>
      <c r="C12" s="158">
        <v>718</v>
      </c>
      <c r="D12" s="159">
        <v>15800</v>
      </c>
      <c r="E12" s="160">
        <v>0.1575</v>
      </c>
      <c r="F12" s="26">
        <v>0.02</v>
      </c>
      <c r="G12" s="163">
        <f t="shared" si="0"/>
        <v>49.77</v>
      </c>
      <c r="H12" s="161">
        <v>451</v>
      </c>
      <c r="I12" s="32">
        <v>0</v>
      </c>
      <c r="J12" s="26">
        <v>1</v>
      </c>
      <c r="K12" s="27">
        <f t="shared" si="1"/>
        <v>451</v>
      </c>
      <c r="L12" s="161"/>
      <c r="M12" s="26">
        <v>0.06</v>
      </c>
      <c r="N12" s="26">
        <v>0.3</v>
      </c>
      <c r="O12" s="27">
        <f t="shared" si="2"/>
        <v>0</v>
      </c>
      <c r="P12" s="162">
        <v>785</v>
      </c>
      <c r="Q12" s="162">
        <v>276</v>
      </c>
      <c r="R12" s="26">
        <v>1</v>
      </c>
      <c r="S12" s="27">
        <f t="shared" si="3"/>
        <v>1061</v>
      </c>
      <c r="T12" s="27">
        <f t="shared" si="4"/>
        <v>1561.77</v>
      </c>
      <c r="U12" s="28">
        <f t="shared" si="5"/>
        <v>0.70801999999999998</v>
      </c>
      <c r="V12" s="29"/>
      <c r="W12" s="30"/>
    </row>
    <row r="13" spans="1:23" s="19" customFormat="1" ht="16.5" x14ac:dyDescent="0.25">
      <c r="A13" s="24" t="s">
        <v>29</v>
      </c>
      <c r="B13" s="12" t="s">
        <v>154</v>
      </c>
      <c r="C13" s="158">
        <v>1111</v>
      </c>
      <c r="D13" s="159">
        <v>196600</v>
      </c>
      <c r="E13" s="160">
        <v>0.1681</v>
      </c>
      <c r="F13" s="26">
        <v>0.02</v>
      </c>
      <c r="G13" s="163">
        <f t="shared" si="0"/>
        <v>660.9692</v>
      </c>
      <c r="H13" s="161">
        <v>226</v>
      </c>
      <c r="I13" s="32">
        <v>0</v>
      </c>
      <c r="J13" s="26">
        <v>1</v>
      </c>
      <c r="K13" s="27">
        <f t="shared" si="1"/>
        <v>226</v>
      </c>
      <c r="L13" s="161"/>
      <c r="M13" s="26">
        <v>0.06</v>
      </c>
      <c r="N13" s="26">
        <v>0.3</v>
      </c>
      <c r="O13" s="27">
        <f t="shared" si="2"/>
        <v>0</v>
      </c>
      <c r="P13" s="162">
        <v>1079</v>
      </c>
      <c r="Q13" s="162">
        <v>321</v>
      </c>
      <c r="R13" s="26">
        <v>1</v>
      </c>
      <c r="S13" s="27">
        <f t="shared" si="3"/>
        <v>1400</v>
      </c>
      <c r="T13" s="27">
        <f t="shared" si="4"/>
        <v>2286.9692</v>
      </c>
      <c r="U13" s="28">
        <f t="shared" si="5"/>
        <v>0.67003999999999997</v>
      </c>
      <c r="V13" s="29"/>
      <c r="W13" s="30"/>
    </row>
    <row r="14" spans="1:23" s="19" customFormat="1" ht="16.5" x14ac:dyDescent="0.25">
      <c r="A14" s="24" t="s">
        <v>30</v>
      </c>
      <c r="B14" s="12" t="s">
        <v>155</v>
      </c>
      <c r="C14" s="158">
        <v>1494</v>
      </c>
      <c r="D14" s="159">
        <v>305900</v>
      </c>
      <c r="E14" s="160">
        <v>0.1681</v>
      </c>
      <c r="F14" s="26">
        <v>0.02</v>
      </c>
      <c r="G14" s="163">
        <f t="shared" si="0"/>
        <v>1028.4358</v>
      </c>
      <c r="H14" s="161">
        <v>362</v>
      </c>
      <c r="I14" s="32">
        <v>0</v>
      </c>
      <c r="J14" s="26">
        <v>1</v>
      </c>
      <c r="K14" s="27">
        <f t="shared" si="1"/>
        <v>362</v>
      </c>
      <c r="L14" s="161"/>
      <c r="M14" s="26">
        <v>0.06</v>
      </c>
      <c r="N14" s="26">
        <v>0.3</v>
      </c>
      <c r="O14" s="27">
        <f t="shared" si="2"/>
        <v>0</v>
      </c>
      <c r="P14" s="162">
        <v>1678</v>
      </c>
      <c r="Q14" s="162">
        <v>267</v>
      </c>
      <c r="R14" s="26">
        <v>1</v>
      </c>
      <c r="S14" s="27">
        <f t="shared" si="3"/>
        <v>1945</v>
      </c>
      <c r="T14" s="27">
        <f t="shared" si="4"/>
        <v>3335.4358000000002</v>
      </c>
      <c r="U14" s="28">
        <f t="shared" si="5"/>
        <v>0.72670000000000001</v>
      </c>
      <c r="V14" s="29"/>
      <c r="W14" s="30"/>
    </row>
    <row r="15" spans="1:23" s="19" customFormat="1" ht="16.5" x14ac:dyDescent="0.25">
      <c r="A15" s="24" t="s">
        <v>26</v>
      </c>
      <c r="B15" s="12" t="s">
        <v>156</v>
      </c>
      <c r="C15" s="158">
        <v>1401</v>
      </c>
      <c r="D15" s="159">
        <v>31000</v>
      </c>
      <c r="E15" s="160">
        <v>0.1643</v>
      </c>
      <c r="F15" s="26">
        <v>0.02</v>
      </c>
      <c r="G15" s="163">
        <f t="shared" si="0"/>
        <v>101.866</v>
      </c>
      <c r="H15" s="161">
        <v>58</v>
      </c>
      <c r="I15" s="32">
        <v>0</v>
      </c>
      <c r="J15" s="26">
        <v>1</v>
      </c>
      <c r="K15" s="27">
        <f t="shared" si="1"/>
        <v>58</v>
      </c>
      <c r="L15" s="161"/>
      <c r="M15" s="26">
        <v>0.06</v>
      </c>
      <c r="N15" s="26">
        <v>0.3</v>
      </c>
      <c r="O15" s="27">
        <f t="shared" si="2"/>
        <v>0</v>
      </c>
      <c r="P15" s="162">
        <v>792</v>
      </c>
      <c r="Q15" s="162">
        <v>272</v>
      </c>
      <c r="R15" s="26">
        <v>1</v>
      </c>
      <c r="S15" s="27">
        <f t="shared" si="3"/>
        <v>1064</v>
      </c>
      <c r="T15" s="27">
        <f t="shared" si="4"/>
        <v>1223.866</v>
      </c>
      <c r="U15" s="28">
        <f t="shared" si="5"/>
        <v>0.28434999999999999</v>
      </c>
      <c r="V15" s="29"/>
      <c r="W15" s="30"/>
    </row>
    <row r="16" spans="1:23" s="19" customFormat="1" ht="16.5" x14ac:dyDescent="0.25">
      <c r="A16" s="24" t="s">
        <v>31</v>
      </c>
      <c r="B16" s="12" t="s">
        <v>157</v>
      </c>
      <c r="C16" s="158">
        <v>1315</v>
      </c>
      <c r="D16" s="159">
        <v>35600</v>
      </c>
      <c r="E16" s="160">
        <v>0.14630000000000001</v>
      </c>
      <c r="F16" s="26">
        <v>0.02</v>
      </c>
      <c r="G16" s="163">
        <f t="shared" si="0"/>
        <v>104.16560000000001</v>
      </c>
      <c r="H16" s="161">
        <v>520</v>
      </c>
      <c r="I16" s="32">
        <v>0</v>
      </c>
      <c r="J16" s="26">
        <v>1</v>
      </c>
      <c r="K16" s="27">
        <f t="shared" si="1"/>
        <v>520</v>
      </c>
      <c r="L16" s="161"/>
      <c r="M16" s="26">
        <v>0.06</v>
      </c>
      <c r="N16" s="26">
        <v>0.3</v>
      </c>
      <c r="O16" s="27">
        <f t="shared" si="2"/>
        <v>0</v>
      </c>
      <c r="P16" s="162">
        <v>540</v>
      </c>
      <c r="Q16" s="162">
        <v>141</v>
      </c>
      <c r="R16" s="26">
        <v>1</v>
      </c>
      <c r="S16" s="27">
        <f t="shared" si="3"/>
        <v>681</v>
      </c>
      <c r="T16" s="27">
        <f t="shared" si="4"/>
        <v>1305.1656</v>
      </c>
      <c r="U16" s="28">
        <f t="shared" si="5"/>
        <v>0.32307000000000002</v>
      </c>
      <c r="V16" s="29"/>
      <c r="W16" s="30"/>
    </row>
    <row r="17" spans="1:23" s="19" customFormat="1" ht="16.5" x14ac:dyDescent="0.25">
      <c r="A17" s="24" t="s">
        <v>32</v>
      </c>
      <c r="B17" s="12" t="s">
        <v>158</v>
      </c>
      <c r="C17" s="158">
        <v>913</v>
      </c>
      <c r="D17" s="159">
        <v>47200</v>
      </c>
      <c r="E17" s="160">
        <v>0.1356</v>
      </c>
      <c r="F17" s="26">
        <v>0.02</v>
      </c>
      <c r="G17" s="163">
        <f t="shared" si="0"/>
        <v>128.00639999999999</v>
      </c>
      <c r="H17" s="161">
        <v>91</v>
      </c>
      <c r="I17" s="32">
        <v>0</v>
      </c>
      <c r="J17" s="26">
        <v>1</v>
      </c>
      <c r="K17" s="27">
        <f t="shared" si="1"/>
        <v>91</v>
      </c>
      <c r="L17" s="161"/>
      <c r="M17" s="26">
        <v>0.06</v>
      </c>
      <c r="N17" s="26">
        <v>0.3</v>
      </c>
      <c r="O17" s="27">
        <f t="shared" si="2"/>
        <v>0</v>
      </c>
      <c r="P17" s="162">
        <v>793</v>
      </c>
      <c r="Q17" s="162">
        <v>216</v>
      </c>
      <c r="R17" s="26">
        <v>1</v>
      </c>
      <c r="S17" s="27">
        <f t="shared" si="3"/>
        <v>1009</v>
      </c>
      <c r="T17" s="27">
        <f t="shared" si="4"/>
        <v>1228.0064</v>
      </c>
      <c r="U17" s="28">
        <f t="shared" si="5"/>
        <v>0.43780999999999998</v>
      </c>
      <c r="V17" s="29"/>
      <c r="W17" s="30"/>
    </row>
    <row r="18" spans="1:23" s="19" customFormat="1" ht="15.75" hidden="1" x14ac:dyDescent="0.25">
      <c r="A18" s="24" t="s">
        <v>4</v>
      </c>
      <c r="B18" s="12"/>
      <c r="C18" s="100"/>
      <c r="D18" s="25"/>
      <c r="E18" s="150"/>
      <c r="F18" s="26"/>
      <c r="G18" s="163">
        <f t="shared" ref="G18:G19" si="6">ROUND(D18*F18*E18,2)</f>
        <v>0</v>
      </c>
      <c r="H18" s="32"/>
      <c r="I18" s="32">
        <v>0</v>
      </c>
      <c r="J18" s="26"/>
      <c r="K18" s="27">
        <f t="shared" si="1"/>
        <v>0</v>
      </c>
      <c r="L18" s="32"/>
      <c r="M18" s="26"/>
      <c r="N18" s="26"/>
      <c r="O18" s="27">
        <f t="shared" si="2"/>
        <v>0</v>
      </c>
      <c r="P18" s="27"/>
      <c r="Q18" s="27"/>
      <c r="R18" s="26"/>
      <c r="S18" s="27">
        <f t="shared" si="3"/>
        <v>0</v>
      </c>
      <c r="T18" s="27">
        <f t="shared" si="4"/>
        <v>0</v>
      </c>
      <c r="U18" s="28"/>
      <c r="V18" s="29"/>
      <c r="W18" s="30"/>
    </row>
    <row r="19" spans="1:23" s="19" customFormat="1" ht="15.75" hidden="1" x14ac:dyDescent="0.25">
      <c r="A19" s="24" t="s">
        <v>5</v>
      </c>
      <c r="B19" s="12"/>
      <c r="C19" s="100"/>
      <c r="D19" s="25"/>
      <c r="E19" s="150"/>
      <c r="F19" s="26"/>
      <c r="G19" s="163">
        <f t="shared" si="6"/>
        <v>0</v>
      </c>
      <c r="H19" s="32"/>
      <c r="I19" s="32">
        <v>0</v>
      </c>
      <c r="J19" s="26"/>
      <c r="K19" s="27">
        <f t="shared" si="1"/>
        <v>0</v>
      </c>
      <c r="L19" s="32"/>
      <c r="M19" s="26"/>
      <c r="N19" s="26"/>
      <c r="O19" s="27">
        <f t="shared" si="2"/>
        <v>0</v>
      </c>
      <c r="P19" s="27"/>
      <c r="Q19" s="27"/>
      <c r="R19" s="26"/>
      <c r="S19" s="27">
        <f t="shared" si="3"/>
        <v>0</v>
      </c>
      <c r="T19" s="27">
        <f t="shared" si="4"/>
        <v>0</v>
      </c>
      <c r="U19" s="28"/>
      <c r="V19" s="29"/>
      <c r="W19" s="30"/>
    </row>
    <row r="20" spans="1:23" s="85" customFormat="1" ht="17.25" customHeight="1" x14ac:dyDescent="0.25">
      <c r="A20" s="177" t="s">
        <v>0</v>
      </c>
      <c r="B20" s="177"/>
      <c r="C20" s="133">
        <f>SUM(C9:C19)</f>
        <v>33601</v>
      </c>
      <c r="D20" s="128">
        <f>SUM(D9:D19)</f>
        <v>4488000</v>
      </c>
      <c r="E20" s="129"/>
      <c r="F20" s="129" t="s">
        <v>7</v>
      </c>
      <c r="G20" s="128">
        <f>SUM(G9:G19)</f>
        <v>57854.918799999992</v>
      </c>
      <c r="H20" s="128">
        <f>SUM(H9:H19)</f>
        <v>19251</v>
      </c>
      <c r="I20" s="128">
        <f>SUM(I9:I19)</f>
        <v>0</v>
      </c>
      <c r="J20" s="129" t="s">
        <v>7</v>
      </c>
      <c r="K20" s="128">
        <f>SUM(K9:K19)</f>
        <v>19251</v>
      </c>
      <c r="L20" s="128">
        <f>SUM(L9:L19)</f>
        <v>13277</v>
      </c>
      <c r="M20" s="129" t="s">
        <v>7</v>
      </c>
      <c r="N20" s="129" t="s">
        <v>7</v>
      </c>
      <c r="O20" s="128">
        <f>SUM(O9:O19)</f>
        <v>398</v>
      </c>
      <c r="P20" s="128">
        <f t="shared" ref="P20" si="7">SUM(P9:P19)</f>
        <v>21962</v>
      </c>
      <c r="Q20" s="128">
        <v>3762</v>
      </c>
      <c r="R20" s="129" t="s">
        <v>7</v>
      </c>
      <c r="S20" s="128">
        <f>SUM(S9:S19)</f>
        <v>25724</v>
      </c>
      <c r="T20" s="128">
        <f>SUM(T9:T19)</f>
        <v>103227.9188</v>
      </c>
      <c r="U20" s="134">
        <f t="shared" ref="U20" si="8">(T20/C20)/($T$20/$C$20)</f>
        <v>1</v>
      </c>
    </row>
    <row r="21" spans="1:23" s="19" customFormat="1" x14ac:dyDescent="0.2"/>
    <row r="22" spans="1:23" s="19" customFormat="1" x14ac:dyDescent="0.2"/>
    <row r="23" spans="1:23" s="19" customFormat="1" x14ac:dyDescent="0.2"/>
    <row r="24" spans="1:23" s="19" customFormat="1" x14ac:dyDescent="0.2"/>
    <row r="25" spans="1:23" s="19" customFormat="1" x14ac:dyDescent="0.2"/>
    <row r="26" spans="1:23" s="19" customFormat="1" x14ac:dyDescent="0.2"/>
    <row r="27" spans="1:23" s="19" customFormat="1" x14ac:dyDescent="0.2"/>
    <row r="28" spans="1:23" s="19" customFormat="1" x14ac:dyDescent="0.2"/>
    <row r="29" spans="1:23" s="19" customFormat="1" x14ac:dyDescent="0.2"/>
    <row r="30" spans="1:23" s="19" customFormat="1" x14ac:dyDescent="0.2"/>
    <row r="31" spans="1:23" s="19" customFormat="1" x14ac:dyDescent="0.2"/>
    <row r="32" spans="1:23" s="19" customFormat="1" x14ac:dyDescent="0.2"/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</sheetData>
  <mergeCells count="28"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41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W67"/>
  <sheetViews>
    <sheetView zoomScale="75" zoomScaleNormal="75" zoomScaleSheetLayoutView="70" workbookViewId="0">
      <pane xSplit="3" topLeftCell="D1" activePane="topRight" state="frozenSplit"/>
      <selection activeCell="A4" sqref="A4"/>
      <selection pane="topRight" activeCell="E60" sqref="E60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6.8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5" width="19.83203125" style="1" customWidth="1"/>
    <col min="46" max="46" width="22.1640625" style="1" customWidth="1"/>
    <col min="47" max="47" width="19.1640625" style="1" customWidth="1"/>
    <col min="48" max="48" width="26.5" style="1" customWidth="1"/>
    <col min="49" max="49" width="12.33203125" style="1" customWidth="1"/>
    <col min="50" max="274" width="8.83203125" style="1"/>
    <col min="275" max="275" width="5.1640625" style="1" customWidth="1"/>
    <col min="276" max="276" width="29.33203125" style="1" customWidth="1"/>
    <col min="277" max="277" width="20.5" style="1" customWidth="1"/>
    <col min="278" max="278" width="16.83203125" style="1" customWidth="1"/>
    <col min="279" max="279" width="17.83203125" style="1" customWidth="1"/>
    <col min="280" max="280" width="14.83203125" style="1" customWidth="1"/>
    <col min="281" max="281" width="16.1640625" style="1" customWidth="1"/>
    <col min="282" max="282" width="0.1640625" style="1" customWidth="1"/>
    <col min="283" max="283" width="16.5" style="1" customWidth="1"/>
    <col min="284" max="284" width="18.83203125" style="1" customWidth="1"/>
    <col min="285" max="286" width="0" style="1" hidden="1" customWidth="1"/>
    <col min="287" max="287" width="13.83203125" style="1" customWidth="1"/>
    <col min="288" max="288" width="13.1640625" style="1" customWidth="1"/>
    <col min="289" max="289" width="0" style="1" hidden="1" customWidth="1"/>
    <col min="290" max="290" width="18.1640625" style="1" customWidth="1"/>
    <col min="291" max="291" width="16.5" style="1" customWidth="1"/>
    <col min="292" max="292" width="45.83203125" style="1" customWidth="1"/>
    <col min="293" max="293" width="44.1640625" style="1" customWidth="1"/>
    <col min="294" max="294" width="17" style="1" customWidth="1"/>
    <col min="295" max="295" width="20.1640625" style="1" customWidth="1"/>
    <col min="296" max="296" width="15.5" style="1" customWidth="1"/>
    <col min="297" max="297" width="19.83203125" style="1" customWidth="1"/>
    <col min="298" max="298" width="15.83203125" style="1" customWidth="1"/>
    <col min="299" max="301" width="19.33203125" style="1" customWidth="1"/>
    <col min="302" max="302" width="22.1640625" style="1" customWidth="1"/>
    <col min="303" max="303" width="19.1640625" style="1" customWidth="1"/>
    <col min="304" max="304" width="25.1640625" style="1" customWidth="1"/>
    <col min="305" max="305" width="12.33203125" style="1" customWidth="1"/>
    <col min="306" max="530" width="8.83203125" style="1"/>
    <col min="531" max="531" width="5.1640625" style="1" customWidth="1"/>
    <col min="532" max="532" width="29.33203125" style="1" customWidth="1"/>
    <col min="533" max="533" width="20.5" style="1" customWidth="1"/>
    <col min="534" max="534" width="16.83203125" style="1" customWidth="1"/>
    <col min="535" max="535" width="17.83203125" style="1" customWidth="1"/>
    <col min="536" max="536" width="14.83203125" style="1" customWidth="1"/>
    <col min="537" max="537" width="16.1640625" style="1" customWidth="1"/>
    <col min="538" max="538" width="0.1640625" style="1" customWidth="1"/>
    <col min="539" max="539" width="16.5" style="1" customWidth="1"/>
    <col min="540" max="540" width="18.83203125" style="1" customWidth="1"/>
    <col min="541" max="542" width="0" style="1" hidden="1" customWidth="1"/>
    <col min="543" max="543" width="13.83203125" style="1" customWidth="1"/>
    <col min="544" max="544" width="13.1640625" style="1" customWidth="1"/>
    <col min="545" max="545" width="0" style="1" hidden="1" customWidth="1"/>
    <col min="546" max="546" width="18.1640625" style="1" customWidth="1"/>
    <col min="547" max="547" width="16.5" style="1" customWidth="1"/>
    <col min="548" max="548" width="45.83203125" style="1" customWidth="1"/>
    <col min="549" max="549" width="44.1640625" style="1" customWidth="1"/>
    <col min="550" max="550" width="17" style="1" customWidth="1"/>
    <col min="551" max="551" width="20.1640625" style="1" customWidth="1"/>
    <col min="552" max="552" width="15.5" style="1" customWidth="1"/>
    <col min="553" max="553" width="19.83203125" style="1" customWidth="1"/>
    <col min="554" max="554" width="15.83203125" style="1" customWidth="1"/>
    <col min="555" max="557" width="19.33203125" style="1" customWidth="1"/>
    <col min="558" max="558" width="22.1640625" style="1" customWidth="1"/>
    <col min="559" max="559" width="19.1640625" style="1" customWidth="1"/>
    <col min="560" max="560" width="25.1640625" style="1" customWidth="1"/>
    <col min="561" max="561" width="12.33203125" style="1" customWidth="1"/>
    <col min="562" max="786" width="8.83203125" style="1"/>
    <col min="787" max="787" width="5.1640625" style="1" customWidth="1"/>
    <col min="788" max="788" width="29.33203125" style="1" customWidth="1"/>
    <col min="789" max="789" width="20.5" style="1" customWidth="1"/>
    <col min="790" max="790" width="16.83203125" style="1" customWidth="1"/>
    <col min="791" max="791" width="17.83203125" style="1" customWidth="1"/>
    <col min="792" max="792" width="14.83203125" style="1" customWidth="1"/>
    <col min="793" max="793" width="16.1640625" style="1" customWidth="1"/>
    <col min="794" max="794" width="0.1640625" style="1" customWidth="1"/>
    <col min="795" max="795" width="16.5" style="1" customWidth="1"/>
    <col min="796" max="796" width="18.83203125" style="1" customWidth="1"/>
    <col min="797" max="798" width="0" style="1" hidden="1" customWidth="1"/>
    <col min="799" max="799" width="13.83203125" style="1" customWidth="1"/>
    <col min="800" max="800" width="13.1640625" style="1" customWidth="1"/>
    <col min="801" max="801" width="0" style="1" hidden="1" customWidth="1"/>
    <col min="802" max="802" width="18.1640625" style="1" customWidth="1"/>
    <col min="803" max="803" width="16.5" style="1" customWidth="1"/>
    <col min="804" max="804" width="45.83203125" style="1" customWidth="1"/>
    <col min="805" max="805" width="44.1640625" style="1" customWidth="1"/>
    <col min="806" max="806" width="17" style="1" customWidth="1"/>
    <col min="807" max="807" width="20.1640625" style="1" customWidth="1"/>
    <col min="808" max="808" width="15.5" style="1" customWidth="1"/>
    <col min="809" max="809" width="19.83203125" style="1" customWidth="1"/>
    <col min="810" max="810" width="15.83203125" style="1" customWidth="1"/>
    <col min="811" max="813" width="19.33203125" style="1" customWidth="1"/>
    <col min="814" max="814" width="22.1640625" style="1" customWidth="1"/>
    <col min="815" max="815" width="19.1640625" style="1" customWidth="1"/>
    <col min="816" max="816" width="25.1640625" style="1" customWidth="1"/>
    <col min="817" max="817" width="12.33203125" style="1" customWidth="1"/>
    <col min="818" max="1042" width="8.83203125" style="1"/>
    <col min="1043" max="1043" width="5.1640625" style="1" customWidth="1"/>
    <col min="1044" max="1044" width="29.33203125" style="1" customWidth="1"/>
    <col min="1045" max="1045" width="20.5" style="1" customWidth="1"/>
    <col min="1046" max="1046" width="16.83203125" style="1" customWidth="1"/>
    <col min="1047" max="1047" width="17.83203125" style="1" customWidth="1"/>
    <col min="1048" max="1048" width="14.83203125" style="1" customWidth="1"/>
    <col min="1049" max="1049" width="16.1640625" style="1" customWidth="1"/>
    <col min="1050" max="1050" width="0.1640625" style="1" customWidth="1"/>
    <col min="1051" max="1051" width="16.5" style="1" customWidth="1"/>
    <col min="1052" max="1052" width="18.83203125" style="1" customWidth="1"/>
    <col min="1053" max="1054" width="0" style="1" hidden="1" customWidth="1"/>
    <col min="1055" max="1055" width="13.83203125" style="1" customWidth="1"/>
    <col min="1056" max="1056" width="13.1640625" style="1" customWidth="1"/>
    <col min="1057" max="1057" width="0" style="1" hidden="1" customWidth="1"/>
    <col min="1058" max="1058" width="18.1640625" style="1" customWidth="1"/>
    <col min="1059" max="1059" width="16.5" style="1" customWidth="1"/>
    <col min="1060" max="1060" width="45.83203125" style="1" customWidth="1"/>
    <col min="1061" max="1061" width="44.1640625" style="1" customWidth="1"/>
    <col min="1062" max="1062" width="17" style="1" customWidth="1"/>
    <col min="1063" max="1063" width="20.1640625" style="1" customWidth="1"/>
    <col min="1064" max="1064" width="15.5" style="1" customWidth="1"/>
    <col min="1065" max="1065" width="19.83203125" style="1" customWidth="1"/>
    <col min="1066" max="1066" width="15.83203125" style="1" customWidth="1"/>
    <col min="1067" max="1069" width="19.33203125" style="1" customWidth="1"/>
    <col min="1070" max="1070" width="22.1640625" style="1" customWidth="1"/>
    <col min="1071" max="1071" width="19.1640625" style="1" customWidth="1"/>
    <col min="1072" max="1072" width="25.1640625" style="1" customWidth="1"/>
    <col min="1073" max="1073" width="12.33203125" style="1" customWidth="1"/>
    <col min="1074" max="1298" width="8.83203125" style="1"/>
    <col min="1299" max="1299" width="5.1640625" style="1" customWidth="1"/>
    <col min="1300" max="1300" width="29.33203125" style="1" customWidth="1"/>
    <col min="1301" max="1301" width="20.5" style="1" customWidth="1"/>
    <col min="1302" max="1302" width="16.83203125" style="1" customWidth="1"/>
    <col min="1303" max="1303" width="17.83203125" style="1" customWidth="1"/>
    <col min="1304" max="1304" width="14.83203125" style="1" customWidth="1"/>
    <col min="1305" max="1305" width="16.1640625" style="1" customWidth="1"/>
    <col min="1306" max="1306" width="0.1640625" style="1" customWidth="1"/>
    <col min="1307" max="1307" width="16.5" style="1" customWidth="1"/>
    <col min="1308" max="1308" width="18.83203125" style="1" customWidth="1"/>
    <col min="1309" max="1310" width="0" style="1" hidden="1" customWidth="1"/>
    <col min="1311" max="1311" width="13.83203125" style="1" customWidth="1"/>
    <col min="1312" max="1312" width="13.1640625" style="1" customWidth="1"/>
    <col min="1313" max="1313" width="0" style="1" hidden="1" customWidth="1"/>
    <col min="1314" max="1314" width="18.1640625" style="1" customWidth="1"/>
    <col min="1315" max="1315" width="16.5" style="1" customWidth="1"/>
    <col min="1316" max="1316" width="45.83203125" style="1" customWidth="1"/>
    <col min="1317" max="1317" width="44.1640625" style="1" customWidth="1"/>
    <col min="1318" max="1318" width="17" style="1" customWidth="1"/>
    <col min="1319" max="1319" width="20.1640625" style="1" customWidth="1"/>
    <col min="1320" max="1320" width="15.5" style="1" customWidth="1"/>
    <col min="1321" max="1321" width="19.83203125" style="1" customWidth="1"/>
    <col min="1322" max="1322" width="15.83203125" style="1" customWidth="1"/>
    <col min="1323" max="1325" width="19.33203125" style="1" customWidth="1"/>
    <col min="1326" max="1326" width="22.1640625" style="1" customWidth="1"/>
    <col min="1327" max="1327" width="19.1640625" style="1" customWidth="1"/>
    <col min="1328" max="1328" width="25.1640625" style="1" customWidth="1"/>
    <col min="1329" max="1329" width="12.33203125" style="1" customWidth="1"/>
    <col min="1330" max="1554" width="8.83203125" style="1"/>
    <col min="1555" max="1555" width="5.1640625" style="1" customWidth="1"/>
    <col min="1556" max="1556" width="29.33203125" style="1" customWidth="1"/>
    <col min="1557" max="1557" width="20.5" style="1" customWidth="1"/>
    <col min="1558" max="1558" width="16.83203125" style="1" customWidth="1"/>
    <col min="1559" max="1559" width="17.83203125" style="1" customWidth="1"/>
    <col min="1560" max="1560" width="14.83203125" style="1" customWidth="1"/>
    <col min="1561" max="1561" width="16.1640625" style="1" customWidth="1"/>
    <col min="1562" max="1562" width="0.1640625" style="1" customWidth="1"/>
    <col min="1563" max="1563" width="16.5" style="1" customWidth="1"/>
    <col min="1564" max="1564" width="18.83203125" style="1" customWidth="1"/>
    <col min="1565" max="1566" width="0" style="1" hidden="1" customWidth="1"/>
    <col min="1567" max="1567" width="13.83203125" style="1" customWidth="1"/>
    <col min="1568" max="1568" width="13.1640625" style="1" customWidth="1"/>
    <col min="1569" max="1569" width="0" style="1" hidden="1" customWidth="1"/>
    <col min="1570" max="1570" width="18.1640625" style="1" customWidth="1"/>
    <col min="1571" max="1571" width="16.5" style="1" customWidth="1"/>
    <col min="1572" max="1572" width="45.83203125" style="1" customWidth="1"/>
    <col min="1573" max="1573" width="44.1640625" style="1" customWidth="1"/>
    <col min="1574" max="1574" width="17" style="1" customWidth="1"/>
    <col min="1575" max="1575" width="20.1640625" style="1" customWidth="1"/>
    <col min="1576" max="1576" width="15.5" style="1" customWidth="1"/>
    <col min="1577" max="1577" width="19.83203125" style="1" customWidth="1"/>
    <col min="1578" max="1578" width="15.83203125" style="1" customWidth="1"/>
    <col min="1579" max="1581" width="19.33203125" style="1" customWidth="1"/>
    <col min="1582" max="1582" width="22.1640625" style="1" customWidth="1"/>
    <col min="1583" max="1583" width="19.1640625" style="1" customWidth="1"/>
    <col min="1584" max="1584" width="25.1640625" style="1" customWidth="1"/>
    <col min="1585" max="1585" width="12.33203125" style="1" customWidth="1"/>
    <col min="1586" max="1810" width="8.83203125" style="1"/>
    <col min="1811" max="1811" width="5.1640625" style="1" customWidth="1"/>
    <col min="1812" max="1812" width="29.33203125" style="1" customWidth="1"/>
    <col min="1813" max="1813" width="20.5" style="1" customWidth="1"/>
    <col min="1814" max="1814" width="16.83203125" style="1" customWidth="1"/>
    <col min="1815" max="1815" width="17.83203125" style="1" customWidth="1"/>
    <col min="1816" max="1816" width="14.83203125" style="1" customWidth="1"/>
    <col min="1817" max="1817" width="16.1640625" style="1" customWidth="1"/>
    <col min="1818" max="1818" width="0.1640625" style="1" customWidth="1"/>
    <col min="1819" max="1819" width="16.5" style="1" customWidth="1"/>
    <col min="1820" max="1820" width="18.83203125" style="1" customWidth="1"/>
    <col min="1821" max="1822" width="0" style="1" hidden="1" customWidth="1"/>
    <col min="1823" max="1823" width="13.83203125" style="1" customWidth="1"/>
    <col min="1824" max="1824" width="13.1640625" style="1" customWidth="1"/>
    <col min="1825" max="1825" width="0" style="1" hidden="1" customWidth="1"/>
    <col min="1826" max="1826" width="18.1640625" style="1" customWidth="1"/>
    <col min="1827" max="1827" width="16.5" style="1" customWidth="1"/>
    <col min="1828" max="1828" width="45.83203125" style="1" customWidth="1"/>
    <col min="1829" max="1829" width="44.1640625" style="1" customWidth="1"/>
    <col min="1830" max="1830" width="17" style="1" customWidth="1"/>
    <col min="1831" max="1831" width="20.1640625" style="1" customWidth="1"/>
    <col min="1832" max="1832" width="15.5" style="1" customWidth="1"/>
    <col min="1833" max="1833" width="19.83203125" style="1" customWidth="1"/>
    <col min="1834" max="1834" width="15.83203125" style="1" customWidth="1"/>
    <col min="1835" max="1837" width="19.33203125" style="1" customWidth="1"/>
    <col min="1838" max="1838" width="22.1640625" style="1" customWidth="1"/>
    <col min="1839" max="1839" width="19.1640625" style="1" customWidth="1"/>
    <col min="1840" max="1840" width="25.1640625" style="1" customWidth="1"/>
    <col min="1841" max="1841" width="12.33203125" style="1" customWidth="1"/>
    <col min="1842" max="2066" width="8.83203125" style="1"/>
    <col min="2067" max="2067" width="5.1640625" style="1" customWidth="1"/>
    <col min="2068" max="2068" width="29.33203125" style="1" customWidth="1"/>
    <col min="2069" max="2069" width="20.5" style="1" customWidth="1"/>
    <col min="2070" max="2070" width="16.83203125" style="1" customWidth="1"/>
    <col min="2071" max="2071" width="17.83203125" style="1" customWidth="1"/>
    <col min="2072" max="2072" width="14.83203125" style="1" customWidth="1"/>
    <col min="2073" max="2073" width="16.1640625" style="1" customWidth="1"/>
    <col min="2074" max="2074" width="0.1640625" style="1" customWidth="1"/>
    <col min="2075" max="2075" width="16.5" style="1" customWidth="1"/>
    <col min="2076" max="2076" width="18.83203125" style="1" customWidth="1"/>
    <col min="2077" max="2078" width="0" style="1" hidden="1" customWidth="1"/>
    <col min="2079" max="2079" width="13.83203125" style="1" customWidth="1"/>
    <col min="2080" max="2080" width="13.1640625" style="1" customWidth="1"/>
    <col min="2081" max="2081" width="0" style="1" hidden="1" customWidth="1"/>
    <col min="2082" max="2082" width="18.1640625" style="1" customWidth="1"/>
    <col min="2083" max="2083" width="16.5" style="1" customWidth="1"/>
    <col min="2084" max="2084" width="45.83203125" style="1" customWidth="1"/>
    <col min="2085" max="2085" width="44.1640625" style="1" customWidth="1"/>
    <col min="2086" max="2086" width="17" style="1" customWidth="1"/>
    <col min="2087" max="2087" width="20.1640625" style="1" customWidth="1"/>
    <col min="2088" max="2088" width="15.5" style="1" customWidth="1"/>
    <col min="2089" max="2089" width="19.83203125" style="1" customWidth="1"/>
    <col min="2090" max="2090" width="15.83203125" style="1" customWidth="1"/>
    <col min="2091" max="2093" width="19.33203125" style="1" customWidth="1"/>
    <col min="2094" max="2094" width="22.1640625" style="1" customWidth="1"/>
    <col min="2095" max="2095" width="19.1640625" style="1" customWidth="1"/>
    <col min="2096" max="2096" width="25.1640625" style="1" customWidth="1"/>
    <col min="2097" max="2097" width="12.33203125" style="1" customWidth="1"/>
    <col min="2098" max="2322" width="8.83203125" style="1"/>
    <col min="2323" max="2323" width="5.1640625" style="1" customWidth="1"/>
    <col min="2324" max="2324" width="29.33203125" style="1" customWidth="1"/>
    <col min="2325" max="2325" width="20.5" style="1" customWidth="1"/>
    <col min="2326" max="2326" width="16.83203125" style="1" customWidth="1"/>
    <col min="2327" max="2327" width="17.83203125" style="1" customWidth="1"/>
    <col min="2328" max="2328" width="14.83203125" style="1" customWidth="1"/>
    <col min="2329" max="2329" width="16.1640625" style="1" customWidth="1"/>
    <col min="2330" max="2330" width="0.1640625" style="1" customWidth="1"/>
    <col min="2331" max="2331" width="16.5" style="1" customWidth="1"/>
    <col min="2332" max="2332" width="18.83203125" style="1" customWidth="1"/>
    <col min="2333" max="2334" width="0" style="1" hidden="1" customWidth="1"/>
    <col min="2335" max="2335" width="13.83203125" style="1" customWidth="1"/>
    <col min="2336" max="2336" width="13.1640625" style="1" customWidth="1"/>
    <col min="2337" max="2337" width="0" style="1" hidden="1" customWidth="1"/>
    <col min="2338" max="2338" width="18.1640625" style="1" customWidth="1"/>
    <col min="2339" max="2339" width="16.5" style="1" customWidth="1"/>
    <col min="2340" max="2340" width="45.83203125" style="1" customWidth="1"/>
    <col min="2341" max="2341" width="44.1640625" style="1" customWidth="1"/>
    <col min="2342" max="2342" width="17" style="1" customWidth="1"/>
    <col min="2343" max="2343" width="20.1640625" style="1" customWidth="1"/>
    <col min="2344" max="2344" width="15.5" style="1" customWidth="1"/>
    <col min="2345" max="2345" width="19.83203125" style="1" customWidth="1"/>
    <col min="2346" max="2346" width="15.83203125" style="1" customWidth="1"/>
    <col min="2347" max="2349" width="19.33203125" style="1" customWidth="1"/>
    <col min="2350" max="2350" width="22.1640625" style="1" customWidth="1"/>
    <col min="2351" max="2351" width="19.1640625" style="1" customWidth="1"/>
    <col min="2352" max="2352" width="25.1640625" style="1" customWidth="1"/>
    <col min="2353" max="2353" width="12.33203125" style="1" customWidth="1"/>
    <col min="2354" max="2578" width="8.83203125" style="1"/>
    <col min="2579" max="2579" width="5.1640625" style="1" customWidth="1"/>
    <col min="2580" max="2580" width="29.33203125" style="1" customWidth="1"/>
    <col min="2581" max="2581" width="20.5" style="1" customWidth="1"/>
    <col min="2582" max="2582" width="16.83203125" style="1" customWidth="1"/>
    <col min="2583" max="2583" width="17.83203125" style="1" customWidth="1"/>
    <col min="2584" max="2584" width="14.83203125" style="1" customWidth="1"/>
    <col min="2585" max="2585" width="16.1640625" style="1" customWidth="1"/>
    <col min="2586" max="2586" width="0.1640625" style="1" customWidth="1"/>
    <col min="2587" max="2587" width="16.5" style="1" customWidth="1"/>
    <col min="2588" max="2588" width="18.83203125" style="1" customWidth="1"/>
    <col min="2589" max="2590" width="0" style="1" hidden="1" customWidth="1"/>
    <col min="2591" max="2591" width="13.83203125" style="1" customWidth="1"/>
    <col min="2592" max="2592" width="13.1640625" style="1" customWidth="1"/>
    <col min="2593" max="2593" width="0" style="1" hidden="1" customWidth="1"/>
    <col min="2594" max="2594" width="18.1640625" style="1" customWidth="1"/>
    <col min="2595" max="2595" width="16.5" style="1" customWidth="1"/>
    <col min="2596" max="2596" width="45.83203125" style="1" customWidth="1"/>
    <col min="2597" max="2597" width="44.1640625" style="1" customWidth="1"/>
    <col min="2598" max="2598" width="17" style="1" customWidth="1"/>
    <col min="2599" max="2599" width="20.1640625" style="1" customWidth="1"/>
    <col min="2600" max="2600" width="15.5" style="1" customWidth="1"/>
    <col min="2601" max="2601" width="19.83203125" style="1" customWidth="1"/>
    <col min="2602" max="2602" width="15.83203125" style="1" customWidth="1"/>
    <col min="2603" max="2605" width="19.33203125" style="1" customWidth="1"/>
    <col min="2606" max="2606" width="22.1640625" style="1" customWidth="1"/>
    <col min="2607" max="2607" width="19.1640625" style="1" customWidth="1"/>
    <col min="2608" max="2608" width="25.1640625" style="1" customWidth="1"/>
    <col min="2609" max="2609" width="12.33203125" style="1" customWidth="1"/>
    <col min="2610" max="2834" width="8.83203125" style="1"/>
    <col min="2835" max="2835" width="5.1640625" style="1" customWidth="1"/>
    <col min="2836" max="2836" width="29.33203125" style="1" customWidth="1"/>
    <col min="2837" max="2837" width="20.5" style="1" customWidth="1"/>
    <col min="2838" max="2838" width="16.83203125" style="1" customWidth="1"/>
    <col min="2839" max="2839" width="17.83203125" style="1" customWidth="1"/>
    <col min="2840" max="2840" width="14.83203125" style="1" customWidth="1"/>
    <col min="2841" max="2841" width="16.1640625" style="1" customWidth="1"/>
    <col min="2842" max="2842" width="0.1640625" style="1" customWidth="1"/>
    <col min="2843" max="2843" width="16.5" style="1" customWidth="1"/>
    <col min="2844" max="2844" width="18.83203125" style="1" customWidth="1"/>
    <col min="2845" max="2846" width="0" style="1" hidden="1" customWidth="1"/>
    <col min="2847" max="2847" width="13.83203125" style="1" customWidth="1"/>
    <col min="2848" max="2848" width="13.1640625" style="1" customWidth="1"/>
    <col min="2849" max="2849" width="0" style="1" hidden="1" customWidth="1"/>
    <col min="2850" max="2850" width="18.1640625" style="1" customWidth="1"/>
    <col min="2851" max="2851" width="16.5" style="1" customWidth="1"/>
    <col min="2852" max="2852" width="45.83203125" style="1" customWidth="1"/>
    <col min="2853" max="2853" width="44.1640625" style="1" customWidth="1"/>
    <col min="2854" max="2854" width="17" style="1" customWidth="1"/>
    <col min="2855" max="2855" width="20.1640625" style="1" customWidth="1"/>
    <col min="2856" max="2856" width="15.5" style="1" customWidth="1"/>
    <col min="2857" max="2857" width="19.83203125" style="1" customWidth="1"/>
    <col min="2858" max="2858" width="15.83203125" style="1" customWidth="1"/>
    <col min="2859" max="2861" width="19.33203125" style="1" customWidth="1"/>
    <col min="2862" max="2862" width="22.1640625" style="1" customWidth="1"/>
    <col min="2863" max="2863" width="19.1640625" style="1" customWidth="1"/>
    <col min="2864" max="2864" width="25.1640625" style="1" customWidth="1"/>
    <col min="2865" max="2865" width="12.33203125" style="1" customWidth="1"/>
    <col min="2866" max="3090" width="8.83203125" style="1"/>
    <col min="3091" max="3091" width="5.1640625" style="1" customWidth="1"/>
    <col min="3092" max="3092" width="29.33203125" style="1" customWidth="1"/>
    <col min="3093" max="3093" width="20.5" style="1" customWidth="1"/>
    <col min="3094" max="3094" width="16.83203125" style="1" customWidth="1"/>
    <col min="3095" max="3095" width="17.83203125" style="1" customWidth="1"/>
    <col min="3096" max="3096" width="14.83203125" style="1" customWidth="1"/>
    <col min="3097" max="3097" width="16.1640625" style="1" customWidth="1"/>
    <col min="3098" max="3098" width="0.1640625" style="1" customWidth="1"/>
    <col min="3099" max="3099" width="16.5" style="1" customWidth="1"/>
    <col min="3100" max="3100" width="18.83203125" style="1" customWidth="1"/>
    <col min="3101" max="3102" width="0" style="1" hidden="1" customWidth="1"/>
    <col min="3103" max="3103" width="13.83203125" style="1" customWidth="1"/>
    <col min="3104" max="3104" width="13.1640625" style="1" customWidth="1"/>
    <col min="3105" max="3105" width="0" style="1" hidden="1" customWidth="1"/>
    <col min="3106" max="3106" width="18.1640625" style="1" customWidth="1"/>
    <col min="3107" max="3107" width="16.5" style="1" customWidth="1"/>
    <col min="3108" max="3108" width="45.83203125" style="1" customWidth="1"/>
    <col min="3109" max="3109" width="44.1640625" style="1" customWidth="1"/>
    <col min="3110" max="3110" width="17" style="1" customWidth="1"/>
    <col min="3111" max="3111" width="20.1640625" style="1" customWidth="1"/>
    <col min="3112" max="3112" width="15.5" style="1" customWidth="1"/>
    <col min="3113" max="3113" width="19.83203125" style="1" customWidth="1"/>
    <col min="3114" max="3114" width="15.83203125" style="1" customWidth="1"/>
    <col min="3115" max="3117" width="19.33203125" style="1" customWidth="1"/>
    <col min="3118" max="3118" width="22.1640625" style="1" customWidth="1"/>
    <col min="3119" max="3119" width="19.1640625" style="1" customWidth="1"/>
    <col min="3120" max="3120" width="25.1640625" style="1" customWidth="1"/>
    <col min="3121" max="3121" width="12.33203125" style="1" customWidth="1"/>
    <col min="3122" max="3346" width="8.83203125" style="1"/>
    <col min="3347" max="3347" width="5.1640625" style="1" customWidth="1"/>
    <col min="3348" max="3348" width="29.33203125" style="1" customWidth="1"/>
    <col min="3349" max="3349" width="20.5" style="1" customWidth="1"/>
    <col min="3350" max="3350" width="16.83203125" style="1" customWidth="1"/>
    <col min="3351" max="3351" width="17.83203125" style="1" customWidth="1"/>
    <col min="3352" max="3352" width="14.83203125" style="1" customWidth="1"/>
    <col min="3353" max="3353" width="16.1640625" style="1" customWidth="1"/>
    <col min="3354" max="3354" width="0.1640625" style="1" customWidth="1"/>
    <col min="3355" max="3355" width="16.5" style="1" customWidth="1"/>
    <col min="3356" max="3356" width="18.83203125" style="1" customWidth="1"/>
    <col min="3357" max="3358" width="0" style="1" hidden="1" customWidth="1"/>
    <col min="3359" max="3359" width="13.83203125" style="1" customWidth="1"/>
    <col min="3360" max="3360" width="13.1640625" style="1" customWidth="1"/>
    <col min="3361" max="3361" width="0" style="1" hidden="1" customWidth="1"/>
    <col min="3362" max="3362" width="18.1640625" style="1" customWidth="1"/>
    <col min="3363" max="3363" width="16.5" style="1" customWidth="1"/>
    <col min="3364" max="3364" width="45.83203125" style="1" customWidth="1"/>
    <col min="3365" max="3365" width="44.1640625" style="1" customWidth="1"/>
    <col min="3366" max="3366" width="17" style="1" customWidth="1"/>
    <col min="3367" max="3367" width="20.1640625" style="1" customWidth="1"/>
    <col min="3368" max="3368" width="15.5" style="1" customWidth="1"/>
    <col min="3369" max="3369" width="19.83203125" style="1" customWidth="1"/>
    <col min="3370" max="3370" width="15.83203125" style="1" customWidth="1"/>
    <col min="3371" max="3373" width="19.33203125" style="1" customWidth="1"/>
    <col min="3374" max="3374" width="22.1640625" style="1" customWidth="1"/>
    <col min="3375" max="3375" width="19.1640625" style="1" customWidth="1"/>
    <col min="3376" max="3376" width="25.1640625" style="1" customWidth="1"/>
    <col min="3377" max="3377" width="12.33203125" style="1" customWidth="1"/>
    <col min="3378" max="3602" width="8.83203125" style="1"/>
    <col min="3603" max="3603" width="5.1640625" style="1" customWidth="1"/>
    <col min="3604" max="3604" width="29.33203125" style="1" customWidth="1"/>
    <col min="3605" max="3605" width="20.5" style="1" customWidth="1"/>
    <col min="3606" max="3606" width="16.83203125" style="1" customWidth="1"/>
    <col min="3607" max="3607" width="17.83203125" style="1" customWidth="1"/>
    <col min="3608" max="3608" width="14.83203125" style="1" customWidth="1"/>
    <col min="3609" max="3609" width="16.1640625" style="1" customWidth="1"/>
    <col min="3610" max="3610" width="0.1640625" style="1" customWidth="1"/>
    <col min="3611" max="3611" width="16.5" style="1" customWidth="1"/>
    <col min="3612" max="3612" width="18.83203125" style="1" customWidth="1"/>
    <col min="3613" max="3614" width="0" style="1" hidden="1" customWidth="1"/>
    <col min="3615" max="3615" width="13.83203125" style="1" customWidth="1"/>
    <col min="3616" max="3616" width="13.1640625" style="1" customWidth="1"/>
    <col min="3617" max="3617" width="0" style="1" hidden="1" customWidth="1"/>
    <col min="3618" max="3618" width="18.1640625" style="1" customWidth="1"/>
    <col min="3619" max="3619" width="16.5" style="1" customWidth="1"/>
    <col min="3620" max="3620" width="45.83203125" style="1" customWidth="1"/>
    <col min="3621" max="3621" width="44.1640625" style="1" customWidth="1"/>
    <col min="3622" max="3622" width="17" style="1" customWidth="1"/>
    <col min="3623" max="3623" width="20.1640625" style="1" customWidth="1"/>
    <col min="3624" max="3624" width="15.5" style="1" customWidth="1"/>
    <col min="3625" max="3625" width="19.83203125" style="1" customWidth="1"/>
    <col min="3626" max="3626" width="15.83203125" style="1" customWidth="1"/>
    <col min="3627" max="3629" width="19.33203125" style="1" customWidth="1"/>
    <col min="3630" max="3630" width="22.1640625" style="1" customWidth="1"/>
    <col min="3631" max="3631" width="19.1640625" style="1" customWidth="1"/>
    <col min="3632" max="3632" width="25.1640625" style="1" customWidth="1"/>
    <col min="3633" max="3633" width="12.33203125" style="1" customWidth="1"/>
    <col min="3634" max="3858" width="8.83203125" style="1"/>
    <col min="3859" max="3859" width="5.1640625" style="1" customWidth="1"/>
    <col min="3860" max="3860" width="29.33203125" style="1" customWidth="1"/>
    <col min="3861" max="3861" width="20.5" style="1" customWidth="1"/>
    <col min="3862" max="3862" width="16.83203125" style="1" customWidth="1"/>
    <col min="3863" max="3863" width="17.83203125" style="1" customWidth="1"/>
    <col min="3864" max="3864" width="14.83203125" style="1" customWidth="1"/>
    <col min="3865" max="3865" width="16.1640625" style="1" customWidth="1"/>
    <col min="3866" max="3866" width="0.1640625" style="1" customWidth="1"/>
    <col min="3867" max="3867" width="16.5" style="1" customWidth="1"/>
    <col min="3868" max="3868" width="18.83203125" style="1" customWidth="1"/>
    <col min="3869" max="3870" width="0" style="1" hidden="1" customWidth="1"/>
    <col min="3871" max="3871" width="13.83203125" style="1" customWidth="1"/>
    <col min="3872" max="3872" width="13.1640625" style="1" customWidth="1"/>
    <col min="3873" max="3873" width="0" style="1" hidden="1" customWidth="1"/>
    <col min="3874" max="3874" width="18.1640625" style="1" customWidth="1"/>
    <col min="3875" max="3875" width="16.5" style="1" customWidth="1"/>
    <col min="3876" max="3876" width="45.83203125" style="1" customWidth="1"/>
    <col min="3877" max="3877" width="44.1640625" style="1" customWidth="1"/>
    <col min="3878" max="3878" width="17" style="1" customWidth="1"/>
    <col min="3879" max="3879" width="20.1640625" style="1" customWidth="1"/>
    <col min="3880" max="3880" width="15.5" style="1" customWidth="1"/>
    <col min="3881" max="3881" width="19.83203125" style="1" customWidth="1"/>
    <col min="3882" max="3882" width="15.83203125" style="1" customWidth="1"/>
    <col min="3883" max="3885" width="19.33203125" style="1" customWidth="1"/>
    <col min="3886" max="3886" width="22.1640625" style="1" customWidth="1"/>
    <col min="3887" max="3887" width="19.1640625" style="1" customWidth="1"/>
    <col min="3888" max="3888" width="25.1640625" style="1" customWidth="1"/>
    <col min="3889" max="3889" width="12.33203125" style="1" customWidth="1"/>
    <col min="3890" max="4114" width="8.83203125" style="1"/>
    <col min="4115" max="4115" width="5.1640625" style="1" customWidth="1"/>
    <col min="4116" max="4116" width="29.33203125" style="1" customWidth="1"/>
    <col min="4117" max="4117" width="20.5" style="1" customWidth="1"/>
    <col min="4118" max="4118" width="16.83203125" style="1" customWidth="1"/>
    <col min="4119" max="4119" width="17.83203125" style="1" customWidth="1"/>
    <col min="4120" max="4120" width="14.83203125" style="1" customWidth="1"/>
    <col min="4121" max="4121" width="16.1640625" style="1" customWidth="1"/>
    <col min="4122" max="4122" width="0.1640625" style="1" customWidth="1"/>
    <col min="4123" max="4123" width="16.5" style="1" customWidth="1"/>
    <col min="4124" max="4124" width="18.83203125" style="1" customWidth="1"/>
    <col min="4125" max="4126" width="0" style="1" hidden="1" customWidth="1"/>
    <col min="4127" max="4127" width="13.83203125" style="1" customWidth="1"/>
    <col min="4128" max="4128" width="13.1640625" style="1" customWidth="1"/>
    <col min="4129" max="4129" width="0" style="1" hidden="1" customWidth="1"/>
    <col min="4130" max="4130" width="18.1640625" style="1" customWidth="1"/>
    <col min="4131" max="4131" width="16.5" style="1" customWidth="1"/>
    <col min="4132" max="4132" width="45.83203125" style="1" customWidth="1"/>
    <col min="4133" max="4133" width="44.1640625" style="1" customWidth="1"/>
    <col min="4134" max="4134" width="17" style="1" customWidth="1"/>
    <col min="4135" max="4135" width="20.1640625" style="1" customWidth="1"/>
    <col min="4136" max="4136" width="15.5" style="1" customWidth="1"/>
    <col min="4137" max="4137" width="19.83203125" style="1" customWidth="1"/>
    <col min="4138" max="4138" width="15.83203125" style="1" customWidth="1"/>
    <col min="4139" max="4141" width="19.33203125" style="1" customWidth="1"/>
    <col min="4142" max="4142" width="22.1640625" style="1" customWidth="1"/>
    <col min="4143" max="4143" width="19.1640625" style="1" customWidth="1"/>
    <col min="4144" max="4144" width="25.1640625" style="1" customWidth="1"/>
    <col min="4145" max="4145" width="12.33203125" style="1" customWidth="1"/>
    <col min="4146" max="4370" width="8.83203125" style="1"/>
    <col min="4371" max="4371" width="5.1640625" style="1" customWidth="1"/>
    <col min="4372" max="4372" width="29.33203125" style="1" customWidth="1"/>
    <col min="4373" max="4373" width="20.5" style="1" customWidth="1"/>
    <col min="4374" max="4374" width="16.83203125" style="1" customWidth="1"/>
    <col min="4375" max="4375" width="17.83203125" style="1" customWidth="1"/>
    <col min="4376" max="4376" width="14.83203125" style="1" customWidth="1"/>
    <col min="4377" max="4377" width="16.1640625" style="1" customWidth="1"/>
    <col min="4378" max="4378" width="0.1640625" style="1" customWidth="1"/>
    <col min="4379" max="4379" width="16.5" style="1" customWidth="1"/>
    <col min="4380" max="4380" width="18.83203125" style="1" customWidth="1"/>
    <col min="4381" max="4382" width="0" style="1" hidden="1" customWidth="1"/>
    <col min="4383" max="4383" width="13.83203125" style="1" customWidth="1"/>
    <col min="4384" max="4384" width="13.1640625" style="1" customWidth="1"/>
    <col min="4385" max="4385" width="0" style="1" hidden="1" customWidth="1"/>
    <col min="4386" max="4386" width="18.1640625" style="1" customWidth="1"/>
    <col min="4387" max="4387" width="16.5" style="1" customWidth="1"/>
    <col min="4388" max="4388" width="45.83203125" style="1" customWidth="1"/>
    <col min="4389" max="4389" width="44.1640625" style="1" customWidth="1"/>
    <col min="4390" max="4390" width="17" style="1" customWidth="1"/>
    <col min="4391" max="4391" width="20.1640625" style="1" customWidth="1"/>
    <col min="4392" max="4392" width="15.5" style="1" customWidth="1"/>
    <col min="4393" max="4393" width="19.83203125" style="1" customWidth="1"/>
    <col min="4394" max="4394" width="15.83203125" style="1" customWidth="1"/>
    <col min="4395" max="4397" width="19.33203125" style="1" customWidth="1"/>
    <col min="4398" max="4398" width="22.1640625" style="1" customWidth="1"/>
    <col min="4399" max="4399" width="19.1640625" style="1" customWidth="1"/>
    <col min="4400" max="4400" width="25.1640625" style="1" customWidth="1"/>
    <col min="4401" max="4401" width="12.33203125" style="1" customWidth="1"/>
    <col min="4402" max="4626" width="8.83203125" style="1"/>
    <col min="4627" max="4627" width="5.1640625" style="1" customWidth="1"/>
    <col min="4628" max="4628" width="29.33203125" style="1" customWidth="1"/>
    <col min="4629" max="4629" width="20.5" style="1" customWidth="1"/>
    <col min="4630" max="4630" width="16.83203125" style="1" customWidth="1"/>
    <col min="4631" max="4631" width="17.83203125" style="1" customWidth="1"/>
    <col min="4632" max="4632" width="14.83203125" style="1" customWidth="1"/>
    <col min="4633" max="4633" width="16.1640625" style="1" customWidth="1"/>
    <col min="4634" max="4634" width="0.1640625" style="1" customWidth="1"/>
    <col min="4635" max="4635" width="16.5" style="1" customWidth="1"/>
    <col min="4636" max="4636" width="18.83203125" style="1" customWidth="1"/>
    <col min="4637" max="4638" width="0" style="1" hidden="1" customWidth="1"/>
    <col min="4639" max="4639" width="13.83203125" style="1" customWidth="1"/>
    <col min="4640" max="4640" width="13.1640625" style="1" customWidth="1"/>
    <col min="4641" max="4641" width="0" style="1" hidden="1" customWidth="1"/>
    <col min="4642" max="4642" width="18.1640625" style="1" customWidth="1"/>
    <col min="4643" max="4643" width="16.5" style="1" customWidth="1"/>
    <col min="4644" max="4644" width="45.83203125" style="1" customWidth="1"/>
    <col min="4645" max="4645" width="44.1640625" style="1" customWidth="1"/>
    <col min="4646" max="4646" width="17" style="1" customWidth="1"/>
    <col min="4647" max="4647" width="20.1640625" style="1" customWidth="1"/>
    <col min="4648" max="4648" width="15.5" style="1" customWidth="1"/>
    <col min="4649" max="4649" width="19.83203125" style="1" customWidth="1"/>
    <col min="4650" max="4650" width="15.83203125" style="1" customWidth="1"/>
    <col min="4651" max="4653" width="19.33203125" style="1" customWidth="1"/>
    <col min="4654" max="4654" width="22.1640625" style="1" customWidth="1"/>
    <col min="4655" max="4655" width="19.1640625" style="1" customWidth="1"/>
    <col min="4656" max="4656" width="25.1640625" style="1" customWidth="1"/>
    <col min="4657" max="4657" width="12.33203125" style="1" customWidth="1"/>
    <col min="4658" max="4882" width="8.83203125" style="1"/>
    <col min="4883" max="4883" width="5.1640625" style="1" customWidth="1"/>
    <col min="4884" max="4884" width="29.33203125" style="1" customWidth="1"/>
    <col min="4885" max="4885" width="20.5" style="1" customWidth="1"/>
    <col min="4886" max="4886" width="16.83203125" style="1" customWidth="1"/>
    <col min="4887" max="4887" width="17.83203125" style="1" customWidth="1"/>
    <col min="4888" max="4888" width="14.83203125" style="1" customWidth="1"/>
    <col min="4889" max="4889" width="16.1640625" style="1" customWidth="1"/>
    <col min="4890" max="4890" width="0.1640625" style="1" customWidth="1"/>
    <col min="4891" max="4891" width="16.5" style="1" customWidth="1"/>
    <col min="4892" max="4892" width="18.83203125" style="1" customWidth="1"/>
    <col min="4893" max="4894" width="0" style="1" hidden="1" customWidth="1"/>
    <col min="4895" max="4895" width="13.83203125" style="1" customWidth="1"/>
    <col min="4896" max="4896" width="13.1640625" style="1" customWidth="1"/>
    <col min="4897" max="4897" width="0" style="1" hidden="1" customWidth="1"/>
    <col min="4898" max="4898" width="18.1640625" style="1" customWidth="1"/>
    <col min="4899" max="4899" width="16.5" style="1" customWidth="1"/>
    <col min="4900" max="4900" width="45.83203125" style="1" customWidth="1"/>
    <col min="4901" max="4901" width="44.1640625" style="1" customWidth="1"/>
    <col min="4902" max="4902" width="17" style="1" customWidth="1"/>
    <col min="4903" max="4903" width="20.1640625" style="1" customWidth="1"/>
    <col min="4904" max="4904" width="15.5" style="1" customWidth="1"/>
    <col min="4905" max="4905" width="19.83203125" style="1" customWidth="1"/>
    <col min="4906" max="4906" width="15.83203125" style="1" customWidth="1"/>
    <col min="4907" max="4909" width="19.33203125" style="1" customWidth="1"/>
    <col min="4910" max="4910" width="22.1640625" style="1" customWidth="1"/>
    <col min="4911" max="4911" width="19.1640625" style="1" customWidth="1"/>
    <col min="4912" max="4912" width="25.1640625" style="1" customWidth="1"/>
    <col min="4913" max="4913" width="12.33203125" style="1" customWidth="1"/>
    <col min="4914" max="5138" width="8.83203125" style="1"/>
    <col min="5139" max="5139" width="5.1640625" style="1" customWidth="1"/>
    <col min="5140" max="5140" width="29.33203125" style="1" customWidth="1"/>
    <col min="5141" max="5141" width="20.5" style="1" customWidth="1"/>
    <col min="5142" max="5142" width="16.83203125" style="1" customWidth="1"/>
    <col min="5143" max="5143" width="17.83203125" style="1" customWidth="1"/>
    <col min="5144" max="5144" width="14.83203125" style="1" customWidth="1"/>
    <col min="5145" max="5145" width="16.1640625" style="1" customWidth="1"/>
    <col min="5146" max="5146" width="0.1640625" style="1" customWidth="1"/>
    <col min="5147" max="5147" width="16.5" style="1" customWidth="1"/>
    <col min="5148" max="5148" width="18.83203125" style="1" customWidth="1"/>
    <col min="5149" max="5150" width="0" style="1" hidden="1" customWidth="1"/>
    <col min="5151" max="5151" width="13.83203125" style="1" customWidth="1"/>
    <col min="5152" max="5152" width="13.1640625" style="1" customWidth="1"/>
    <col min="5153" max="5153" width="0" style="1" hidden="1" customWidth="1"/>
    <col min="5154" max="5154" width="18.1640625" style="1" customWidth="1"/>
    <col min="5155" max="5155" width="16.5" style="1" customWidth="1"/>
    <col min="5156" max="5156" width="45.83203125" style="1" customWidth="1"/>
    <col min="5157" max="5157" width="44.1640625" style="1" customWidth="1"/>
    <col min="5158" max="5158" width="17" style="1" customWidth="1"/>
    <col min="5159" max="5159" width="20.1640625" style="1" customWidth="1"/>
    <col min="5160" max="5160" width="15.5" style="1" customWidth="1"/>
    <col min="5161" max="5161" width="19.83203125" style="1" customWidth="1"/>
    <col min="5162" max="5162" width="15.83203125" style="1" customWidth="1"/>
    <col min="5163" max="5165" width="19.33203125" style="1" customWidth="1"/>
    <col min="5166" max="5166" width="22.1640625" style="1" customWidth="1"/>
    <col min="5167" max="5167" width="19.1640625" style="1" customWidth="1"/>
    <col min="5168" max="5168" width="25.1640625" style="1" customWidth="1"/>
    <col min="5169" max="5169" width="12.33203125" style="1" customWidth="1"/>
    <col min="5170" max="5394" width="8.83203125" style="1"/>
    <col min="5395" max="5395" width="5.1640625" style="1" customWidth="1"/>
    <col min="5396" max="5396" width="29.33203125" style="1" customWidth="1"/>
    <col min="5397" max="5397" width="20.5" style="1" customWidth="1"/>
    <col min="5398" max="5398" width="16.83203125" style="1" customWidth="1"/>
    <col min="5399" max="5399" width="17.83203125" style="1" customWidth="1"/>
    <col min="5400" max="5400" width="14.83203125" style="1" customWidth="1"/>
    <col min="5401" max="5401" width="16.1640625" style="1" customWidth="1"/>
    <col min="5402" max="5402" width="0.1640625" style="1" customWidth="1"/>
    <col min="5403" max="5403" width="16.5" style="1" customWidth="1"/>
    <col min="5404" max="5404" width="18.83203125" style="1" customWidth="1"/>
    <col min="5405" max="5406" width="0" style="1" hidden="1" customWidth="1"/>
    <col min="5407" max="5407" width="13.83203125" style="1" customWidth="1"/>
    <col min="5408" max="5408" width="13.1640625" style="1" customWidth="1"/>
    <col min="5409" max="5409" width="0" style="1" hidden="1" customWidth="1"/>
    <col min="5410" max="5410" width="18.1640625" style="1" customWidth="1"/>
    <col min="5411" max="5411" width="16.5" style="1" customWidth="1"/>
    <col min="5412" max="5412" width="45.83203125" style="1" customWidth="1"/>
    <col min="5413" max="5413" width="44.1640625" style="1" customWidth="1"/>
    <col min="5414" max="5414" width="17" style="1" customWidth="1"/>
    <col min="5415" max="5415" width="20.1640625" style="1" customWidth="1"/>
    <col min="5416" max="5416" width="15.5" style="1" customWidth="1"/>
    <col min="5417" max="5417" width="19.83203125" style="1" customWidth="1"/>
    <col min="5418" max="5418" width="15.83203125" style="1" customWidth="1"/>
    <col min="5419" max="5421" width="19.33203125" style="1" customWidth="1"/>
    <col min="5422" max="5422" width="22.1640625" style="1" customWidth="1"/>
    <col min="5423" max="5423" width="19.1640625" style="1" customWidth="1"/>
    <col min="5424" max="5424" width="25.1640625" style="1" customWidth="1"/>
    <col min="5425" max="5425" width="12.33203125" style="1" customWidth="1"/>
    <col min="5426" max="5650" width="8.83203125" style="1"/>
    <col min="5651" max="5651" width="5.1640625" style="1" customWidth="1"/>
    <col min="5652" max="5652" width="29.33203125" style="1" customWidth="1"/>
    <col min="5653" max="5653" width="20.5" style="1" customWidth="1"/>
    <col min="5654" max="5654" width="16.83203125" style="1" customWidth="1"/>
    <col min="5655" max="5655" width="17.83203125" style="1" customWidth="1"/>
    <col min="5656" max="5656" width="14.83203125" style="1" customWidth="1"/>
    <col min="5657" max="5657" width="16.1640625" style="1" customWidth="1"/>
    <col min="5658" max="5658" width="0.1640625" style="1" customWidth="1"/>
    <col min="5659" max="5659" width="16.5" style="1" customWidth="1"/>
    <col min="5660" max="5660" width="18.83203125" style="1" customWidth="1"/>
    <col min="5661" max="5662" width="0" style="1" hidden="1" customWidth="1"/>
    <col min="5663" max="5663" width="13.83203125" style="1" customWidth="1"/>
    <col min="5664" max="5664" width="13.1640625" style="1" customWidth="1"/>
    <col min="5665" max="5665" width="0" style="1" hidden="1" customWidth="1"/>
    <col min="5666" max="5666" width="18.1640625" style="1" customWidth="1"/>
    <col min="5667" max="5667" width="16.5" style="1" customWidth="1"/>
    <col min="5668" max="5668" width="45.83203125" style="1" customWidth="1"/>
    <col min="5669" max="5669" width="44.1640625" style="1" customWidth="1"/>
    <col min="5670" max="5670" width="17" style="1" customWidth="1"/>
    <col min="5671" max="5671" width="20.1640625" style="1" customWidth="1"/>
    <col min="5672" max="5672" width="15.5" style="1" customWidth="1"/>
    <col min="5673" max="5673" width="19.83203125" style="1" customWidth="1"/>
    <col min="5674" max="5674" width="15.83203125" style="1" customWidth="1"/>
    <col min="5675" max="5677" width="19.33203125" style="1" customWidth="1"/>
    <col min="5678" max="5678" width="22.1640625" style="1" customWidth="1"/>
    <col min="5679" max="5679" width="19.1640625" style="1" customWidth="1"/>
    <col min="5680" max="5680" width="25.1640625" style="1" customWidth="1"/>
    <col min="5681" max="5681" width="12.33203125" style="1" customWidth="1"/>
    <col min="5682" max="5906" width="8.83203125" style="1"/>
    <col min="5907" max="5907" width="5.1640625" style="1" customWidth="1"/>
    <col min="5908" max="5908" width="29.33203125" style="1" customWidth="1"/>
    <col min="5909" max="5909" width="20.5" style="1" customWidth="1"/>
    <col min="5910" max="5910" width="16.83203125" style="1" customWidth="1"/>
    <col min="5911" max="5911" width="17.83203125" style="1" customWidth="1"/>
    <col min="5912" max="5912" width="14.83203125" style="1" customWidth="1"/>
    <col min="5913" max="5913" width="16.1640625" style="1" customWidth="1"/>
    <col min="5914" max="5914" width="0.1640625" style="1" customWidth="1"/>
    <col min="5915" max="5915" width="16.5" style="1" customWidth="1"/>
    <col min="5916" max="5916" width="18.83203125" style="1" customWidth="1"/>
    <col min="5917" max="5918" width="0" style="1" hidden="1" customWidth="1"/>
    <col min="5919" max="5919" width="13.83203125" style="1" customWidth="1"/>
    <col min="5920" max="5920" width="13.1640625" style="1" customWidth="1"/>
    <col min="5921" max="5921" width="0" style="1" hidden="1" customWidth="1"/>
    <col min="5922" max="5922" width="18.1640625" style="1" customWidth="1"/>
    <col min="5923" max="5923" width="16.5" style="1" customWidth="1"/>
    <col min="5924" max="5924" width="45.83203125" style="1" customWidth="1"/>
    <col min="5925" max="5925" width="44.1640625" style="1" customWidth="1"/>
    <col min="5926" max="5926" width="17" style="1" customWidth="1"/>
    <col min="5927" max="5927" width="20.1640625" style="1" customWidth="1"/>
    <col min="5928" max="5928" width="15.5" style="1" customWidth="1"/>
    <col min="5929" max="5929" width="19.83203125" style="1" customWidth="1"/>
    <col min="5930" max="5930" width="15.83203125" style="1" customWidth="1"/>
    <col min="5931" max="5933" width="19.33203125" style="1" customWidth="1"/>
    <col min="5934" max="5934" width="22.1640625" style="1" customWidth="1"/>
    <col min="5935" max="5935" width="19.1640625" style="1" customWidth="1"/>
    <col min="5936" max="5936" width="25.1640625" style="1" customWidth="1"/>
    <col min="5937" max="5937" width="12.33203125" style="1" customWidth="1"/>
    <col min="5938" max="6162" width="8.83203125" style="1"/>
    <col min="6163" max="6163" width="5.1640625" style="1" customWidth="1"/>
    <col min="6164" max="6164" width="29.33203125" style="1" customWidth="1"/>
    <col min="6165" max="6165" width="20.5" style="1" customWidth="1"/>
    <col min="6166" max="6166" width="16.83203125" style="1" customWidth="1"/>
    <col min="6167" max="6167" width="17.83203125" style="1" customWidth="1"/>
    <col min="6168" max="6168" width="14.83203125" style="1" customWidth="1"/>
    <col min="6169" max="6169" width="16.1640625" style="1" customWidth="1"/>
    <col min="6170" max="6170" width="0.1640625" style="1" customWidth="1"/>
    <col min="6171" max="6171" width="16.5" style="1" customWidth="1"/>
    <col min="6172" max="6172" width="18.83203125" style="1" customWidth="1"/>
    <col min="6173" max="6174" width="0" style="1" hidden="1" customWidth="1"/>
    <col min="6175" max="6175" width="13.83203125" style="1" customWidth="1"/>
    <col min="6176" max="6176" width="13.1640625" style="1" customWidth="1"/>
    <col min="6177" max="6177" width="0" style="1" hidden="1" customWidth="1"/>
    <col min="6178" max="6178" width="18.1640625" style="1" customWidth="1"/>
    <col min="6179" max="6179" width="16.5" style="1" customWidth="1"/>
    <col min="6180" max="6180" width="45.83203125" style="1" customWidth="1"/>
    <col min="6181" max="6181" width="44.1640625" style="1" customWidth="1"/>
    <col min="6182" max="6182" width="17" style="1" customWidth="1"/>
    <col min="6183" max="6183" width="20.1640625" style="1" customWidth="1"/>
    <col min="6184" max="6184" width="15.5" style="1" customWidth="1"/>
    <col min="6185" max="6185" width="19.83203125" style="1" customWidth="1"/>
    <col min="6186" max="6186" width="15.83203125" style="1" customWidth="1"/>
    <col min="6187" max="6189" width="19.33203125" style="1" customWidth="1"/>
    <col min="6190" max="6190" width="22.1640625" style="1" customWidth="1"/>
    <col min="6191" max="6191" width="19.1640625" style="1" customWidth="1"/>
    <col min="6192" max="6192" width="25.1640625" style="1" customWidth="1"/>
    <col min="6193" max="6193" width="12.33203125" style="1" customWidth="1"/>
    <col min="6194" max="6418" width="8.83203125" style="1"/>
    <col min="6419" max="6419" width="5.1640625" style="1" customWidth="1"/>
    <col min="6420" max="6420" width="29.33203125" style="1" customWidth="1"/>
    <col min="6421" max="6421" width="20.5" style="1" customWidth="1"/>
    <col min="6422" max="6422" width="16.83203125" style="1" customWidth="1"/>
    <col min="6423" max="6423" width="17.83203125" style="1" customWidth="1"/>
    <col min="6424" max="6424" width="14.83203125" style="1" customWidth="1"/>
    <col min="6425" max="6425" width="16.1640625" style="1" customWidth="1"/>
    <col min="6426" max="6426" width="0.1640625" style="1" customWidth="1"/>
    <col min="6427" max="6427" width="16.5" style="1" customWidth="1"/>
    <col min="6428" max="6428" width="18.83203125" style="1" customWidth="1"/>
    <col min="6429" max="6430" width="0" style="1" hidden="1" customWidth="1"/>
    <col min="6431" max="6431" width="13.83203125" style="1" customWidth="1"/>
    <col min="6432" max="6432" width="13.1640625" style="1" customWidth="1"/>
    <col min="6433" max="6433" width="0" style="1" hidden="1" customWidth="1"/>
    <col min="6434" max="6434" width="18.1640625" style="1" customWidth="1"/>
    <col min="6435" max="6435" width="16.5" style="1" customWidth="1"/>
    <col min="6436" max="6436" width="45.83203125" style="1" customWidth="1"/>
    <col min="6437" max="6437" width="44.1640625" style="1" customWidth="1"/>
    <col min="6438" max="6438" width="17" style="1" customWidth="1"/>
    <col min="6439" max="6439" width="20.1640625" style="1" customWidth="1"/>
    <col min="6440" max="6440" width="15.5" style="1" customWidth="1"/>
    <col min="6441" max="6441" width="19.83203125" style="1" customWidth="1"/>
    <col min="6442" max="6442" width="15.83203125" style="1" customWidth="1"/>
    <col min="6443" max="6445" width="19.33203125" style="1" customWidth="1"/>
    <col min="6446" max="6446" width="22.1640625" style="1" customWidth="1"/>
    <col min="6447" max="6447" width="19.1640625" style="1" customWidth="1"/>
    <col min="6448" max="6448" width="25.1640625" style="1" customWidth="1"/>
    <col min="6449" max="6449" width="12.33203125" style="1" customWidth="1"/>
    <col min="6450" max="6674" width="8.83203125" style="1"/>
    <col min="6675" max="6675" width="5.1640625" style="1" customWidth="1"/>
    <col min="6676" max="6676" width="29.33203125" style="1" customWidth="1"/>
    <col min="6677" max="6677" width="20.5" style="1" customWidth="1"/>
    <col min="6678" max="6678" width="16.83203125" style="1" customWidth="1"/>
    <col min="6679" max="6679" width="17.83203125" style="1" customWidth="1"/>
    <col min="6680" max="6680" width="14.83203125" style="1" customWidth="1"/>
    <col min="6681" max="6681" width="16.1640625" style="1" customWidth="1"/>
    <col min="6682" max="6682" width="0.1640625" style="1" customWidth="1"/>
    <col min="6683" max="6683" width="16.5" style="1" customWidth="1"/>
    <col min="6684" max="6684" width="18.83203125" style="1" customWidth="1"/>
    <col min="6685" max="6686" width="0" style="1" hidden="1" customWidth="1"/>
    <col min="6687" max="6687" width="13.83203125" style="1" customWidth="1"/>
    <col min="6688" max="6688" width="13.1640625" style="1" customWidth="1"/>
    <col min="6689" max="6689" width="0" style="1" hidden="1" customWidth="1"/>
    <col min="6690" max="6690" width="18.1640625" style="1" customWidth="1"/>
    <col min="6691" max="6691" width="16.5" style="1" customWidth="1"/>
    <col min="6692" max="6692" width="45.83203125" style="1" customWidth="1"/>
    <col min="6693" max="6693" width="44.1640625" style="1" customWidth="1"/>
    <col min="6694" max="6694" width="17" style="1" customWidth="1"/>
    <col min="6695" max="6695" width="20.1640625" style="1" customWidth="1"/>
    <col min="6696" max="6696" width="15.5" style="1" customWidth="1"/>
    <col min="6697" max="6697" width="19.83203125" style="1" customWidth="1"/>
    <col min="6698" max="6698" width="15.83203125" style="1" customWidth="1"/>
    <col min="6699" max="6701" width="19.33203125" style="1" customWidth="1"/>
    <col min="6702" max="6702" width="22.1640625" style="1" customWidth="1"/>
    <col min="6703" max="6703" width="19.1640625" style="1" customWidth="1"/>
    <col min="6704" max="6704" width="25.1640625" style="1" customWidth="1"/>
    <col min="6705" max="6705" width="12.33203125" style="1" customWidth="1"/>
    <col min="6706" max="6930" width="8.83203125" style="1"/>
    <col min="6931" max="6931" width="5.1640625" style="1" customWidth="1"/>
    <col min="6932" max="6932" width="29.33203125" style="1" customWidth="1"/>
    <col min="6933" max="6933" width="20.5" style="1" customWidth="1"/>
    <col min="6934" max="6934" width="16.83203125" style="1" customWidth="1"/>
    <col min="6935" max="6935" width="17.83203125" style="1" customWidth="1"/>
    <col min="6936" max="6936" width="14.83203125" style="1" customWidth="1"/>
    <col min="6937" max="6937" width="16.1640625" style="1" customWidth="1"/>
    <col min="6938" max="6938" width="0.1640625" style="1" customWidth="1"/>
    <col min="6939" max="6939" width="16.5" style="1" customWidth="1"/>
    <col min="6940" max="6940" width="18.83203125" style="1" customWidth="1"/>
    <col min="6941" max="6942" width="0" style="1" hidden="1" customWidth="1"/>
    <col min="6943" max="6943" width="13.83203125" style="1" customWidth="1"/>
    <col min="6944" max="6944" width="13.1640625" style="1" customWidth="1"/>
    <col min="6945" max="6945" width="0" style="1" hidden="1" customWidth="1"/>
    <col min="6946" max="6946" width="18.1640625" style="1" customWidth="1"/>
    <col min="6947" max="6947" width="16.5" style="1" customWidth="1"/>
    <col min="6948" max="6948" width="45.83203125" style="1" customWidth="1"/>
    <col min="6949" max="6949" width="44.1640625" style="1" customWidth="1"/>
    <col min="6950" max="6950" width="17" style="1" customWidth="1"/>
    <col min="6951" max="6951" width="20.1640625" style="1" customWidth="1"/>
    <col min="6952" max="6952" width="15.5" style="1" customWidth="1"/>
    <col min="6953" max="6953" width="19.83203125" style="1" customWidth="1"/>
    <col min="6954" max="6954" width="15.83203125" style="1" customWidth="1"/>
    <col min="6955" max="6957" width="19.33203125" style="1" customWidth="1"/>
    <col min="6958" max="6958" width="22.1640625" style="1" customWidth="1"/>
    <col min="6959" max="6959" width="19.1640625" style="1" customWidth="1"/>
    <col min="6960" max="6960" width="25.1640625" style="1" customWidth="1"/>
    <col min="6961" max="6961" width="12.33203125" style="1" customWidth="1"/>
    <col min="6962" max="7186" width="8.83203125" style="1"/>
    <col min="7187" max="7187" width="5.1640625" style="1" customWidth="1"/>
    <col min="7188" max="7188" width="29.33203125" style="1" customWidth="1"/>
    <col min="7189" max="7189" width="20.5" style="1" customWidth="1"/>
    <col min="7190" max="7190" width="16.83203125" style="1" customWidth="1"/>
    <col min="7191" max="7191" width="17.83203125" style="1" customWidth="1"/>
    <col min="7192" max="7192" width="14.83203125" style="1" customWidth="1"/>
    <col min="7193" max="7193" width="16.1640625" style="1" customWidth="1"/>
    <col min="7194" max="7194" width="0.1640625" style="1" customWidth="1"/>
    <col min="7195" max="7195" width="16.5" style="1" customWidth="1"/>
    <col min="7196" max="7196" width="18.83203125" style="1" customWidth="1"/>
    <col min="7197" max="7198" width="0" style="1" hidden="1" customWidth="1"/>
    <col min="7199" max="7199" width="13.83203125" style="1" customWidth="1"/>
    <col min="7200" max="7200" width="13.1640625" style="1" customWidth="1"/>
    <col min="7201" max="7201" width="0" style="1" hidden="1" customWidth="1"/>
    <col min="7202" max="7202" width="18.1640625" style="1" customWidth="1"/>
    <col min="7203" max="7203" width="16.5" style="1" customWidth="1"/>
    <col min="7204" max="7204" width="45.83203125" style="1" customWidth="1"/>
    <col min="7205" max="7205" width="44.1640625" style="1" customWidth="1"/>
    <col min="7206" max="7206" width="17" style="1" customWidth="1"/>
    <col min="7207" max="7207" width="20.1640625" style="1" customWidth="1"/>
    <col min="7208" max="7208" width="15.5" style="1" customWidth="1"/>
    <col min="7209" max="7209" width="19.83203125" style="1" customWidth="1"/>
    <col min="7210" max="7210" width="15.83203125" style="1" customWidth="1"/>
    <col min="7211" max="7213" width="19.33203125" style="1" customWidth="1"/>
    <col min="7214" max="7214" width="22.1640625" style="1" customWidth="1"/>
    <col min="7215" max="7215" width="19.1640625" style="1" customWidth="1"/>
    <col min="7216" max="7216" width="25.1640625" style="1" customWidth="1"/>
    <col min="7217" max="7217" width="12.33203125" style="1" customWidth="1"/>
    <col min="7218" max="7442" width="8.83203125" style="1"/>
    <col min="7443" max="7443" width="5.1640625" style="1" customWidth="1"/>
    <col min="7444" max="7444" width="29.33203125" style="1" customWidth="1"/>
    <col min="7445" max="7445" width="20.5" style="1" customWidth="1"/>
    <col min="7446" max="7446" width="16.83203125" style="1" customWidth="1"/>
    <col min="7447" max="7447" width="17.83203125" style="1" customWidth="1"/>
    <col min="7448" max="7448" width="14.83203125" style="1" customWidth="1"/>
    <col min="7449" max="7449" width="16.1640625" style="1" customWidth="1"/>
    <col min="7450" max="7450" width="0.1640625" style="1" customWidth="1"/>
    <col min="7451" max="7451" width="16.5" style="1" customWidth="1"/>
    <col min="7452" max="7452" width="18.83203125" style="1" customWidth="1"/>
    <col min="7453" max="7454" width="0" style="1" hidden="1" customWidth="1"/>
    <col min="7455" max="7455" width="13.83203125" style="1" customWidth="1"/>
    <col min="7456" max="7456" width="13.1640625" style="1" customWidth="1"/>
    <col min="7457" max="7457" width="0" style="1" hidden="1" customWidth="1"/>
    <col min="7458" max="7458" width="18.1640625" style="1" customWidth="1"/>
    <col min="7459" max="7459" width="16.5" style="1" customWidth="1"/>
    <col min="7460" max="7460" width="45.83203125" style="1" customWidth="1"/>
    <col min="7461" max="7461" width="44.1640625" style="1" customWidth="1"/>
    <col min="7462" max="7462" width="17" style="1" customWidth="1"/>
    <col min="7463" max="7463" width="20.1640625" style="1" customWidth="1"/>
    <col min="7464" max="7464" width="15.5" style="1" customWidth="1"/>
    <col min="7465" max="7465" width="19.83203125" style="1" customWidth="1"/>
    <col min="7466" max="7466" width="15.83203125" style="1" customWidth="1"/>
    <col min="7467" max="7469" width="19.33203125" style="1" customWidth="1"/>
    <col min="7470" max="7470" width="22.1640625" style="1" customWidth="1"/>
    <col min="7471" max="7471" width="19.1640625" style="1" customWidth="1"/>
    <col min="7472" max="7472" width="25.1640625" style="1" customWidth="1"/>
    <col min="7473" max="7473" width="12.33203125" style="1" customWidth="1"/>
    <col min="7474" max="7698" width="8.83203125" style="1"/>
    <col min="7699" max="7699" width="5.1640625" style="1" customWidth="1"/>
    <col min="7700" max="7700" width="29.33203125" style="1" customWidth="1"/>
    <col min="7701" max="7701" width="20.5" style="1" customWidth="1"/>
    <col min="7702" max="7702" width="16.83203125" style="1" customWidth="1"/>
    <col min="7703" max="7703" width="17.83203125" style="1" customWidth="1"/>
    <col min="7704" max="7704" width="14.83203125" style="1" customWidth="1"/>
    <col min="7705" max="7705" width="16.1640625" style="1" customWidth="1"/>
    <col min="7706" max="7706" width="0.1640625" style="1" customWidth="1"/>
    <col min="7707" max="7707" width="16.5" style="1" customWidth="1"/>
    <col min="7708" max="7708" width="18.83203125" style="1" customWidth="1"/>
    <col min="7709" max="7710" width="0" style="1" hidden="1" customWidth="1"/>
    <col min="7711" max="7711" width="13.83203125" style="1" customWidth="1"/>
    <col min="7712" max="7712" width="13.1640625" style="1" customWidth="1"/>
    <col min="7713" max="7713" width="0" style="1" hidden="1" customWidth="1"/>
    <col min="7714" max="7714" width="18.1640625" style="1" customWidth="1"/>
    <col min="7715" max="7715" width="16.5" style="1" customWidth="1"/>
    <col min="7716" max="7716" width="45.83203125" style="1" customWidth="1"/>
    <col min="7717" max="7717" width="44.1640625" style="1" customWidth="1"/>
    <col min="7718" max="7718" width="17" style="1" customWidth="1"/>
    <col min="7719" max="7719" width="20.1640625" style="1" customWidth="1"/>
    <col min="7720" max="7720" width="15.5" style="1" customWidth="1"/>
    <col min="7721" max="7721" width="19.83203125" style="1" customWidth="1"/>
    <col min="7722" max="7722" width="15.83203125" style="1" customWidth="1"/>
    <col min="7723" max="7725" width="19.33203125" style="1" customWidth="1"/>
    <col min="7726" max="7726" width="22.1640625" style="1" customWidth="1"/>
    <col min="7727" max="7727" width="19.1640625" style="1" customWidth="1"/>
    <col min="7728" max="7728" width="25.1640625" style="1" customWidth="1"/>
    <col min="7729" max="7729" width="12.33203125" style="1" customWidth="1"/>
    <col min="7730" max="7954" width="8.83203125" style="1"/>
    <col min="7955" max="7955" width="5.1640625" style="1" customWidth="1"/>
    <col min="7956" max="7956" width="29.33203125" style="1" customWidth="1"/>
    <col min="7957" max="7957" width="20.5" style="1" customWidth="1"/>
    <col min="7958" max="7958" width="16.83203125" style="1" customWidth="1"/>
    <col min="7959" max="7959" width="17.83203125" style="1" customWidth="1"/>
    <col min="7960" max="7960" width="14.83203125" style="1" customWidth="1"/>
    <col min="7961" max="7961" width="16.1640625" style="1" customWidth="1"/>
    <col min="7962" max="7962" width="0.1640625" style="1" customWidth="1"/>
    <col min="7963" max="7963" width="16.5" style="1" customWidth="1"/>
    <col min="7964" max="7964" width="18.83203125" style="1" customWidth="1"/>
    <col min="7965" max="7966" width="0" style="1" hidden="1" customWidth="1"/>
    <col min="7967" max="7967" width="13.83203125" style="1" customWidth="1"/>
    <col min="7968" max="7968" width="13.1640625" style="1" customWidth="1"/>
    <col min="7969" max="7969" width="0" style="1" hidden="1" customWidth="1"/>
    <col min="7970" max="7970" width="18.1640625" style="1" customWidth="1"/>
    <col min="7971" max="7971" width="16.5" style="1" customWidth="1"/>
    <col min="7972" max="7972" width="45.83203125" style="1" customWidth="1"/>
    <col min="7973" max="7973" width="44.1640625" style="1" customWidth="1"/>
    <col min="7974" max="7974" width="17" style="1" customWidth="1"/>
    <col min="7975" max="7975" width="20.1640625" style="1" customWidth="1"/>
    <col min="7976" max="7976" width="15.5" style="1" customWidth="1"/>
    <col min="7977" max="7977" width="19.83203125" style="1" customWidth="1"/>
    <col min="7978" max="7978" width="15.83203125" style="1" customWidth="1"/>
    <col min="7979" max="7981" width="19.33203125" style="1" customWidth="1"/>
    <col min="7982" max="7982" width="22.1640625" style="1" customWidth="1"/>
    <col min="7983" max="7983" width="19.1640625" style="1" customWidth="1"/>
    <col min="7984" max="7984" width="25.1640625" style="1" customWidth="1"/>
    <col min="7985" max="7985" width="12.33203125" style="1" customWidth="1"/>
    <col min="7986" max="8210" width="8.83203125" style="1"/>
    <col min="8211" max="8211" width="5.1640625" style="1" customWidth="1"/>
    <col min="8212" max="8212" width="29.33203125" style="1" customWidth="1"/>
    <col min="8213" max="8213" width="20.5" style="1" customWidth="1"/>
    <col min="8214" max="8214" width="16.83203125" style="1" customWidth="1"/>
    <col min="8215" max="8215" width="17.83203125" style="1" customWidth="1"/>
    <col min="8216" max="8216" width="14.83203125" style="1" customWidth="1"/>
    <col min="8217" max="8217" width="16.1640625" style="1" customWidth="1"/>
    <col min="8218" max="8218" width="0.1640625" style="1" customWidth="1"/>
    <col min="8219" max="8219" width="16.5" style="1" customWidth="1"/>
    <col min="8220" max="8220" width="18.83203125" style="1" customWidth="1"/>
    <col min="8221" max="8222" width="0" style="1" hidden="1" customWidth="1"/>
    <col min="8223" max="8223" width="13.83203125" style="1" customWidth="1"/>
    <col min="8224" max="8224" width="13.1640625" style="1" customWidth="1"/>
    <col min="8225" max="8225" width="0" style="1" hidden="1" customWidth="1"/>
    <col min="8226" max="8226" width="18.1640625" style="1" customWidth="1"/>
    <col min="8227" max="8227" width="16.5" style="1" customWidth="1"/>
    <col min="8228" max="8228" width="45.83203125" style="1" customWidth="1"/>
    <col min="8229" max="8229" width="44.1640625" style="1" customWidth="1"/>
    <col min="8230" max="8230" width="17" style="1" customWidth="1"/>
    <col min="8231" max="8231" width="20.1640625" style="1" customWidth="1"/>
    <col min="8232" max="8232" width="15.5" style="1" customWidth="1"/>
    <col min="8233" max="8233" width="19.83203125" style="1" customWidth="1"/>
    <col min="8234" max="8234" width="15.83203125" style="1" customWidth="1"/>
    <col min="8235" max="8237" width="19.33203125" style="1" customWidth="1"/>
    <col min="8238" max="8238" width="22.1640625" style="1" customWidth="1"/>
    <col min="8239" max="8239" width="19.1640625" style="1" customWidth="1"/>
    <col min="8240" max="8240" width="25.1640625" style="1" customWidth="1"/>
    <col min="8241" max="8241" width="12.33203125" style="1" customWidth="1"/>
    <col min="8242" max="8466" width="8.83203125" style="1"/>
    <col min="8467" max="8467" width="5.1640625" style="1" customWidth="1"/>
    <col min="8468" max="8468" width="29.33203125" style="1" customWidth="1"/>
    <col min="8469" max="8469" width="20.5" style="1" customWidth="1"/>
    <col min="8470" max="8470" width="16.83203125" style="1" customWidth="1"/>
    <col min="8471" max="8471" width="17.83203125" style="1" customWidth="1"/>
    <col min="8472" max="8472" width="14.83203125" style="1" customWidth="1"/>
    <col min="8473" max="8473" width="16.1640625" style="1" customWidth="1"/>
    <col min="8474" max="8474" width="0.1640625" style="1" customWidth="1"/>
    <col min="8475" max="8475" width="16.5" style="1" customWidth="1"/>
    <col min="8476" max="8476" width="18.83203125" style="1" customWidth="1"/>
    <col min="8477" max="8478" width="0" style="1" hidden="1" customWidth="1"/>
    <col min="8479" max="8479" width="13.83203125" style="1" customWidth="1"/>
    <col min="8480" max="8480" width="13.1640625" style="1" customWidth="1"/>
    <col min="8481" max="8481" width="0" style="1" hidden="1" customWidth="1"/>
    <col min="8482" max="8482" width="18.1640625" style="1" customWidth="1"/>
    <col min="8483" max="8483" width="16.5" style="1" customWidth="1"/>
    <col min="8484" max="8484" width="45.83203125" style="1" customWidth="1"/>
    <col min="8485" max="8485" width="44.1640625" style="1" customWidth="1"/>
    <col min="8486" max="8486" width="17" style="1" customWidth="1"/>
    <col min="8487" max="8487" width="20.1640625" style="1" customWidth="1"/>
    <col min="8488" max="8488" width="15.5" style="1" customWidth="1"/>
    <col min="8489" max="8489" width="19.83203125" style="1" customWidth="1"/>
    <col min="8490" max="8490" width="15.83203125" style="1" customWidth="1"/>
    <col min="8491" max="8493" width="19.33203125" style="1" customWidth="1"/>
    <col min="8494" max="8494" width="22.1640625" style="1" customWidth="1"/>
    <col min="8495" max="8495" width="19.1640625" style="1" customWidth="1"/>
    <col min="8496" max="8496" width="25.1640625" style="1" customWidth="1"/>
    <col min="8497" max="8497" width="12.33203125" style="1" customWidth="1"/>
    <col min="8498" max="8722" width="8.83203125" style="1"/>
    <col min="8723" max="8723" width="5.1640625" style="1" customWidth="1"/>
    <col min="8724" max="8724" width="29.33203125" style="1" customWidth="1"/>
    <col min="8725" max="8725" width="20.5" style="1" customWidth="1"/>
    <col min="8726" max="8726" width="16.83203125" style="1" customWidth="1"/>
    <col min="8727" max="8727" width="17.83203125" style="1" customWidth="1"/>
    <col min="8728" max="8728" width="14.83203125" style="1" customWidth="1"/>
    <col min="8729" max="8729" width="16.1640625" style="1" customWidth="1"/>
    <col min="8730" max="8730" width="0.1640625" style="1" customWidth="1"/>
    <col min="8731" max="8731" width="16.5" style="1" customWidth="1"/>
    <col min="8732" max="8732" width="18.83203125" style="1" customWidth="1"/>
    <col min="8733" max="8734" width="0" style="1" hidden="1" customWidth="1"/>
    <col min="8735" max="8735" width="13.83203125" style="1" customWidth="1"/>
    <col min="8736" max="8736" width="13.1640625" style="1" customWidth="1"/>
    <col min="8737" max="8737" width="0" style="1" hidden="1" customWidth="1"/>
    <col min="8738" max="8738" width="18.1640625" style="1" customWidth="1"/>
    <col min="8739" max="8739" width="16.5" style="1" customWidth="1"/>
    <col min="8740" max="8740" width="45.83203125" style="1" customWidth="1"/>
    <col min="8741" max="8741" width="44.1640625" style="1" customWidth="1"/>
    <col min="8742" max="8742" width="17" style="1" customWidth="1"/>
    <col min="8743" max="8743" width="20.1640625" style="1" customWidth="1"/>
    <col min="8744" max="8744" width="15.5" style="1" customWidth="1"/>
    <col min="8745" max="8745" width="19.83203125" style="1" customWidth="1"/>
    <col min="8746" max="8746" width="15.83203125" style="1" customWidth="1"/>
    <col min="8747" max="8749" width="19.33203125" style="1" customWidth="1"/>
    <col min="8750" max="8750" width="22.1640625" style="1" customWidth="1"/>
    <col min="8751" max="8751" width="19.1640625" style="1" customWidth="1"/>
    <col min="8752" max="8752" width="25.1640625" style="1" customWidth="1"/>
    <col min="8753" max="8753" width="12.33203125" style="1" customWidth="1"/>
    <col min="8754" max="8978" width="8.83203125" style="1"/>
    <col min="8979" max="8979" width="5.1640625" style="1" customWidth="1"/>
    <col min="8980" max="8980" width="29.33203125" style="1" customWidth="1"/>
    <col min="8981" max="8981" width="20.5" style="1" customWidth="1"/>
    <col min="8982" max="8982" width="16.83203125" style="1" customWidth="1"/>
    <col min="8983" max="8983" width="17.83203125" style="1" customWidth="1"/>
    <col min="8984" max="8984" width="14.83203125" style="1" customWidth="1"/>
    <col min="8985" max="8985" width="16.1640625" style="1" customWidth="1"/>
    <col min="8986" max="8986" width="0.1640625" style="1" customWidth="1"/>
    <col min="8987" max="8987" width="16.5" style="1" customWidth="1"/>
    <col min="8988" max="8988" width="18.83203125" style="1" customWidth="1"/>
    <col min="8989" max="8990" width="0" style="1" hidden="1" customWidth="1"/>
    <col min="8991" max="8991" width="13.83203125" style="1" customWidth="1"/>
    <col min="8992" max="8992" width="13.1640625" style="1" customWidth="1"/>
    <col min="8993" max="8993" width="0" style="1" hidden="1" customWidth="1"/>
    <col min="8994" max="8994" width="18.1640625" style="1" customWidth="1"/>
    <col min="8995" max="8995" width="16.5" style="1" customWidth="1"/>
    <col min="8996" max="8996" width="45.83203125" style="1" customWidth="1"/>
    <col min="8997" max="8997" width="44.1640625" style="1" customWidth="1"/>
    <col min="8998" max="8998" width="17" style="1" customWidth="1"/>
    <col min="8999" max="8999" width="20.1640625" style="1" customWidth="1"/>
    <col min="9000" max="9000" width="15.5" style="1" customWidth="1"/>
    <col min="9001" max="9001" width="19.83203125" style="1" customWidth="1"/>
    <col min="9002" max="9002" width="15.83203125" style="1" customWidth="1"/>
    <col min="9003" max="9005" width="19.33203125" style="1" customWidth="1"/>
    <col min="9006" max="9006" width="22.1640625" style="1" customWidth="1"/>
    <col min="9007" max="9007" width="19.1640625" style="1" customWidth="1"/>
    <col min="9008" max="9008" width="25.1640625" style="1" customWidth="1"/>
    <col min="9009" max="9009" width="12.33203125" style="1" customWidth="1"/>
    <col min="9010" max="9234" width="8.83203125" style="1"/>
    <col min="9235" max="9235" width="5.1640625" style="1" customWidth="1"/>
    <col min="9236" max="9236" width="29.33203125" style="1" customWidth="1"/>
    <col min="9237" max="9237" width="20.5" style="1" customWidth="1"/>
    <col min="9238" max="9238" width="16.83203125" style="1" customWidth="1"/>
    <col min="9239" max="9239" width="17.83203125" style="1" customWidth="1"/>
    <col min="9240" max="9240" width="14.83203125" style="1" customWidth="1"/>
    <col min="9241" max="9241" width="16.1640625" style="1" customWidth="1"/>
    <col min="9242" max="9242" width="0.1640625" style="1" customWidth="1"/>
    <col min="9243" max="9243" width="16.5" style="1" customWidth="1"/>
    <col min="9244" max="9244" width="18.83203125" style="1" customWidth="1"/>
    <col min="9245" max="9246" width="0" style="1" hidden="1" customWidth="1"/>
    <col min="9247" max="9247" width="13.83203125" style="1" customWidth="1"/>
    <col min="9248" max="9248" width="13.1640625" style="1" customWidth="1"/>
    <col min="9249" max="9249" width="0" style="1" hidden="1" customWidth="1"/>
    <col min="9250" max="9250" width="18.1640625" style="1" customWidth="1"/>
    <col min="9251" max="9251" width="16.5" style="1" customWidth="1"/>
    <col min="9252" max="9252" width="45.83203125" style="1" customWidth="1"/>
    <col min="9253" max="9253" width="44.1640625" style="1" customWidth="1"/>
    <col min="9254" max="9254" width="17" style="1" customWidth="1"/>
    <col min="9255" max="9255" width="20.1640625" style="1" customWidth="1"/>
    <col min="9256" max="9256" width="15.5" style="1" customWidth="1"/>
    <col min="9257" max="9257" width="19.83203125" style="1" customWidth="1"/>
    <col min="9258" max="9258" width="15.83203125" style="1" customWidth="1"/>
    <col min="9259" max="9261" width="19.33203125" style="1" customWidth="1"/>
    <col min="9262" max="9262" width="22.1640625" style="1" customWidth="1"/>
    <col min="9263" max="9263" width="19.1640625" style="1" customWidth="1"/>
    <col min="9264" max="9264" width="25.1640625" style="1" customWidth="1"/>
    <col min="9265" max="9265" width="12.33203125" style="1" customWidth="1"/>
    <col min="9266" max="9490" width="8.83203125" style="1"/>
    <col min="9491" max="9491" width="5.1640625" style="1" customWidth="1"/>
    <col min="9492" max="9492" width="29.33203125" style="1" customWidth="1"/>
    <col min="9493" max="9493" width="20.5" style="1" customWidth="1"/>
    <col min="9494" max="9494" width="16.83203125" style="1" customWidth="1"/>
    <col min="9495" max="9495" width="17.83203125" style="1" customWidth="1"/>
    <col min="9496" max="9496" width="14.83203125" style="1" customWidth="1"/>
    <col min="9497" max="9497" width="16.1640625" style="1" customWidth="1"/>
    <col min="9498" max="9498" width="0.1640625" style="1" customWidth="1"/>
    <col min="9499" max="9499" width="16.5" style="1" customWidth="1"/>
    <col min="9500" max="9500" width="18.83203125" style="1" customWidth="1"/>
    <col min="9501" max="9502" width="0" style="1" hidden="1" customWidth="1"/>
    <col min="9503" max="9503" width="13.83203125" style="1" customWidth="1"/>
    <col min="9504" max="9504" width="13.1640625" style="1" customWidth="1"/>
    <col min="9505" max="9505" width="0" style="1" hidden="1" customWidth="1"/>
    <col min="9506" max="9506" width="18.1640625" style="1" customWidth="1"/>
    <col min="9507" max="9507" width="16.5" style="1" customWidth="1"/>
    <col min="9508" max="9508" width="45.83203125" style="1" customWidth="1"/>
    <col min="9509" max="9509" width="44.1640625" style="1" customWidth="1"/>
    <col min="9510" max="9510" width="17" style="1" customWidth="1"/>
    <col min="9511" max="9511" width="20.1640625" style="1" customWidth="1"/>
    <col min="9512" max="9512" width="15.5" style="1" customWidth="1"/>
    <col min="9513" max="9513" width="19.83203125" style="1" customWidth="1"/>
    <col min="9514" max="9514" width="15.83203125" style="1" customWidth="1"/>
    <col min="9515" max="9517" width="19.33203125" style="1" customWidth="1"/>
    <col min="9518" max="9518" width="22.1640625" style="1" customWidth="1"/>
    <col min="9519" max="9519" width="19.1640625" style="1" customWidth="1"/>
    <col min="9520" max="9520" width="25.1640625" style="1" customWidth="1"/>
    <col min="9521" max="9521" width="12.33203125" style="1" customWidth="1"/>
    <col min="9522" max="9746" width="8.83203125" style="1"/>
    <col min="9747" max="9747" width="5.1640625" style="1" customWidth="1"/>
    <col min="9748" max="9748" width="29.33203125" style="1" customWidth="1"/>
    <col min="9749" max="9749" width="20.5" style="1" customWidth="1"/>
    <col min="9750" max="9750" width="16.83203125" style="1" customWidth="1"/>
    <col min="9751" max="9751" width="17.83203125" style="1" customWidth="1"/>
    <col min="9752" max="9752" width="14.83203125" style="1" customWidth="1"/>
    <col min="9753" max="9753" width="16.1640625" style="1" customWidth="1"/>
    <col min="9754" max="9754" width="0.1640625" style="1" customWidth="1"/>
    <col min="9755" max="9755" width="16.5" style="1" customWidth="1"/>
    <col min="9756" max="9756" width="18.83203125" style="1" customWidth="1"/>
    <col min="9757" max="9758" width="0" style="1" hidden="1" customWidth="1"/>
    <col min="9759" max="9759" width="13.83203125" style="1" customWidth="1"/>
    <col min="9760" max="9760" width="13.1640625" style="1" customWidth="1"/>
    <col min="9761" max="9761" width="0" style="1" hidden="1" customWidth="1"/>
    <col min="9762" max="9762" width="18.1640625" style="1" customWidth="1"/>
    <col min="9763" max="9763" width="16.5" style="1" customWidth="1"/>
    <col min="9764" max="9764" width="45.83203125" style="1" customWidth="1"/>
    <col min="9765" max="9765" width="44.1640625" style="1" customWidth="1"/>
    <col min="9766" max="9766" width="17" style="1" customWidth="1"/>
    <col min="9767" max="9767" width="20.1640625" style="1" customWidth="1"/>
    <col min="9768" max="9768" width="15.5" style="1" customWidth="1"/>
    <col min="9769" max="9769" width="19.83203125" style="1" customWidth="1"/>
    <col min="9770" max="9770" width="15.83203125" style="1" customWidth="1"/>
    <col min="9771" max="9773" width="19.33203125" style="1" customWidth="1"/>
    <col min="9774" max="9774" width="22.1640625" style="1" customWidth="1"/>
    <col min="9775" max="9775" width="19.1640625" style="1" customWidth="1"/>
    <col min="9776" max="9776" width="25.1640625" style="1" customWidth="1"/>
    <col min="9777" max="9777" width="12.33203125" style="1" customWidth="1"/>
    <col min="9778" max="10002" width="8.83203125" style="1"/>
    <col min="10003" max="10003" width="5.1640625" style="1" customWidth="1"/>
    <col min="10004" max="10004" width="29.33203125" style="1" customWidth="1"/>
    <col min="10005" max="10005" width="20.5" style="1" customWidth="1"/>
    <col min="10006" max="10006" width="16.83203125" style="1" customWidth="1"/>
    <col min="10007" max="10007" width="17.83203125" style="1" customWidth="1"/>
    <col min="10008" max="10008" width="14.83203125" style="1" customWidth="1"/>
    <col min="10009" max="10009" width="16.1640625" style="1" customWidth="1"/>
    <col min="10010" max="10010" width="0.1640625" style="1" customWidth="1"/>
    <col min="10011" max="10011" width="16.5" style="1" customWidth="1"/>
    <col min="10012" max="10012" width="18.83203125" style="1" customWidth="1"/>
    <col min="10013" max="10014" width="0" style="1" hidden="1" customWidth="1"/>
    <col min="10015" max="10015" width="13.83203125" style="1" customWidth="1"/>
    <col min="10016" max="10016" width="13.1640625" style="1" customWidth="1"/>
    <col min="10017" max="10017" width="0" style="1" hidden="1" customWidth="1"/>
    <col min="10018" max="10018" width="18.1640625" style="1" customWidth="1"/>
    <col min="10019" max="10019" width="16.5" style="1" customWidth="1"/>
    <col min="10020" max="10020" width="45.83203125" style="1" customWidth="1"/>
    <col min="10021" max="10021" width="44.1640625" style="1" customWidth="1"/>
    <col min="10022" max="10022" width="17" style="1" customWidth="1"/>
    <col min="10023" max="10023" width="20.1640625" style="1" customWidth="1"/>
    <col min="10024" max="10024" width="15.5" style="1" customWidth="1"/>
    <col min="10025" max="10025" width="19.83203125" style="1" customWidth="1"/>
    <col min="10026" max="10026" width="15.83203125" style="1" customWidth="1"/>
    <col min="10027" max="10029" width="19.33203125" style="1" customWidth="1"/>
    <col min="10030" max="10030" width="22.1640625" style="1" customWidth="1"/>
    <col min="10031" max="10031" width="19.1640625" style="1" customWidth="1"/>
    <col min="10032" max="10032" width="25.1640625" style="1" customWidth="1"/>
    <col min="10033" max="10033" width="12.33203125" style="1" customWidth="1"/>
    <col min="10034" max="10258" width="8.83203125" style="1"/>
    <col min="10259" max="10259" width="5.1640625" style="1" customWidth="1"/>
    <col min="10260" max="10260" width="29.33203125" style="1" customWidth="1"/>
    <col min="10261" max="10261" width="20.5" style="1" customWidth="1"/>
    <col min="10262" max="10262" width="16.83203125" style="1" customWidth="1"/>
    <col min="10263" max="10263" width="17.83203125" style="1" customWidth="1"/>
    <col min="10264" max="10264" width="14.83203125" style="1" customWidth="1"/>
    <col min="10265" max="10265" width="16.1640625" style="1" customWidth="1"/>
    <col min="10266" max="10266" width="0.1640625" style="1" customWidth="1"/>
    <col min="10267" max="10267" width="16.5" style="1" customWidth="1"/>
    <col min="10268" max="10268" width="18.83203125" style="1" customWidth="1"/>
    <col min="10269" max="10270" width="0" style="1" hidden="1" customWidth="1"/>
    <col min="10271" max="10271" width="13.83203125" style="1" customWidth="1"/>
    <col min="10272" max="10272" width="13.1640625" style="1" customWidth="1"/>
    <col min="10273" max="10273" width="0" style="1" hidden="1" customWidth="1"/>
    <col min="10274" max="10274" width="18.1640625" style="1" customWidth="1"/>
    <col min="10275" max="10275" width="16.5" style="1" customWidth="1"/>
    <col min="10276" max="10276" width="45.83203125" style="1" customWidth="1"/>
    <col min="10277" max="10277" width="44.1640625" style="1" customWidth="1"/>
    <col min="10278" max="10278" width="17" style="1" customWidth="1"/>
    <col min="10279" max="10279" width="20.1640625" style="1" customWidth="1"/>
    <col min="10280" max="10280" width="15.5" style="1" customWidth="1"/>
    <col min="10281" max="10281" width="19.83203125" style="1" customWidth="1"/>
    <col min="10282" max="10282" width="15.83203125" style="1" customWidth="1"/>
    <col min="10283" max="10285" width="19.33203125" style="1" customWidth="1"/>
    <col min="10286" max="10286" width="22.1640625" style="1" customWidth="1"/>
    <col min="10287" max="10287" width="19.1640625" style="1" customWidth="1"/>
    <col min="10288" max="10288" width="25.1640625" style="1" customWidth="1"/>
    <col min="10289" max="10289" width="12.33203125" style="1" customWidth="1"/>
    <col min="10290" max="10514" width="8.83203125" style="1"/>
    <col min="10515" max="10515" width="5.1640625" style="1" customWidth="1"/>
    <col min="10516" max="10516" width="29.33203125" style="1" customWidth="1"/>
    <col min="10517" max="10517" width="20.5" style="1" customWidth="1"/>
    <col min="10518" max="10518" width="16.83203125" style="1" customWidth="1"/>
    <col min="10519" max="10519" width="17.83203125" style="1" customWidth="1"/>
    <col min="10520" max="10520" width="14.83203125" style="1" customWidth="1"/>
    <col min="10521" max="10521" width="16.1640625" style="1" customWidth="1"/>
    <col min="10522" max="10522" width="0.1640625" style="1" customWidth="1"/>
    <col min="10523" max="10523" width="16.5" style="1" customWidth="1"/>
    <col min="10524" max="10524" width="18.83203125" style="1" customWidth="1"/>
    <col min="10525" max="10526" width="0" style="1" hidden="1" customWidth="1"/>
    <col min="10527" max="10527" width="13.83203125" style="1" customWidth="1"/>
    <col min="10528" max="10528" width="13.1640625" style="1" customWidth="1"/>
    <col min="10529" max="10529" width="0" style="1" hidden="1" customWidth="1"/>
    <col min="10530" max="10530" width="18.1640625" style="1" customWidth="1"/>
    <col min="10531" max="10531" width="16.5" style="1" customWidth="1"/>
    <col min="10532" max="10532" width="45.83203125" style="1" customWidth="1"/>
    <col min="10533" max="10533" width="44.1640625" style="1" customWidth="1"/>
    <col min="10534" max="10534" width="17" style="1" customWidth="1"/>
    <col min="10535" max="10535" width="20.1640625" style="1" customWidth="1"/>
    <col min="10536" max="10536" width="15.5" style="1" customWidth="1"/>
    <col min="10537" max="10537" width="19.83203125" style="1" customWidth="1"/>
    <col min="10538" max="10538" width="15.83203125" style="1" customWidth="1"/>
    <col min="10539" max="10541" width="19.33203125" style="1" customWidth="1"/>
    <col min="10542" max="10542" width="22.1640625" style="1" customWidth="1"/>
    <col min="10543" max="10543" width="19.1640625" style="1" customWidth="1"/>
    <col min="10544" max="10544" width="25.1640625" style="1" customWidth="1"/>
    <col min="10545" max="10545" width="12.33203125" style="1" customWidth="1"/>
    <col min="10546" max="10770" width="8.83203125" style="1"/>
    <col min="10771" max="10771" width="5.1640625" style="1" customWidth="1"/>
    <col min="10772" max="10772" width="29.33203125" style="1" customWidth="1"/>
    <col min="10773" max="10773" width="20.5" style="1" customWidth="1"/>
    <col min="10774" max="10774" width="16.83203125" style="1" customWidth="1"/>
    <col min="10775" max="10775" width="17.83203125" style="1" customWidth="1"/>
    <col min="10776" max="10776" width="14.83203125" style="1" customWidth="1"/>
    <col min="10777" max="10777" width="16.1640625" style="1" customWidth="1"/>
    <col min="10778" max="10778" width="0.1640625" style="1" customWidth="1"/>
    <col min="10779" max="10779" width="16.5" style="1" customWidth="1"/>
    <col min="10780" max="10780" width="18.83203125" style="1" customWidth="1"/>
    <col min="10781" max="10782" width="0" style="1" hidden="1" customWidth="1"/>
    <col min="10783" max="10783" width="13.83203125" style="1" customWidth="1"/>
    <col min="10784" max="10784" width="13.1640625" style="1" customWidth="1"/>
    <col min="10785" max="10785" width="0" style="1" hidden="1" customWidth="1"/>
    <col min="10786" max="10786" width="18.1640625" style="1" customWidth="1"/>
    <col min="10787" max="10787" width="16.5" style="1" customWidth="1"/>
    <col min="10788" max="10788" width="45.83203125" style="1" customWidth="1"/>
    <col min="10789" max="10789" width="44.1640625" style="1" customWidth="1"/>
    <col min="10790" max="10790" width="17" style="1" customWidth="1"/>
    <col min="10791" max="10791" width="20.1640625" style="1" customWidth="1"/>
    <col min="10792" max="10792" width="15.5" style="1" customWidth="1"/>
    <col min="10793" max="10793" width="19.83203125" style="1" customWidth="1"/>
    <col min="10794" max="10794" width="15.83203125" style="1" customWidth="1"/>
    <col min="10795" max="10797" width="19.33203125" style="1" customWidth="1"/>
    <col min="10798" max="10798" width="22.1640625" style="1" customWidth="1"/>
    <col min="10799" max="10799" width="19.1640625" style="1" customWidth="1"/>
    <col min="10800" max="10800" width="25.1640625" style="1" customWidth="1"/>
    <col min="10801" max="10801" width="12.33203125" style="1" customWidth="1"/>
    <col min="10802" max="11026" width="8.83203125" style="1"/>
    <col min="11027" max="11027" width="5.1640625" style="1" customWidth="1"/>
    <col min="11028" max="11028" width="29.33203125" style="1" customWidth="1"/>
    <col min="11029" max="11029" width="20.5" style="1" customWidth="1"/>
    <col min="11030" max="11030" width="16.83203125" style="1" customWidth="1"/>
    <col min="11031" max="11031" width="17.83203125" style="1" customWidth="1"/>
    <col min="11032" max="11032" width="14.83203125" style="1" customWidth="1"/>
    <col min="11033" max="11033" width="16.1640625" style="1" customWidth="1"/>
    <col min="11034" max="11034" width="0.1640625" style="1" customWidth="1"/>
    <col min="11035" max="11035" width="16.5" style="1" customWidth="1"/>
    <col min="11036" max="11036" width="18.83203125" style="1" customWidth="1"/>
    <col min="11037" max="11038" width="0" style="1" hidden="1" customWidth="1"/>
    <col min="11039" max="11039" width="13.83203125" style="1" customWidth="1"/>
    <col min="11040" max="11040" width="13.1640625" style="1" customWidth="1"/>
    <col min="11041" max="11041" width="0" style="1" hidden="1" customWidth="1"/>
    <col min="11042" max="11042" width="18.1640625" style="1" customWidth="1"/>
    <col min="11043" max="11043" width="16.5" style="1" customWidth="1"/>
    <col min="11044" max="11044" width="45.83203125" style="1" customWidth="1"/>
    <col min="11045" max="11045" width="44.1640625" style="1" customWidth="1"/>
    <col min="11046" max="11046" width="17" style="1" customWidth="1"/>
    <col min="11047" max="11047" width="20.1640625" style="1" customWidth="1"/>
    <col min="11048" max="11048" width="15.5" style="1" customWidth="1"/>
    <col min="11049" max="11049" width="19.83203125" style="1" customWidth="1"/>
    <col min="11050" max="11050" width="15.83203125" style="1" customWidth="1"/>
    <col min="11051" max="11053" width="19.33203125" style="1" customWidth="1"/>
    <col min="11054" max="11054" width="22.1640625" style="1" customWidth="1"/>
    <col min="11055" max="11055" width="19.1640625" style="1" customWidth="1"/>
    <col min="11056" max="11056" width="25.1640625" style="1" customWidth="1"/>
    <col min="11057" max="11057" width="12.33203125" style="1" customWidth="1"/>
    <col min="11058" max="11282" width="8.83203125" style="1"/>
    <col min="11283" max="11283" width="5.1640625" style="1" customWidth="1"/>
    <col min="11284" max="11284" width="29.33203125" style="1" customWidth="1"/>
    <col min="11285" max="11285" width="20.5" style="1" customWidth="1"/>
    <col min="11286" max="11286" width="16.83203125" style="1" customWidth="1"/>
    <col min="11287" max="11287" width="17.83203125" style="1" customWidth="1"/>
    <col min="11288" max="11288" width="14.83203125" style="1" customWidth="1"/>
    <col min="11289" max="11289" width="16.1640625" style="1" customWidth="1"/>
    <col min="11290" max="11290" width="0.1640625" style="1" customWidth="1"/>
    <col min="11291" max="11291" width="16.5" style="1" customWidth="1"/>
    <col min="11292" max="11292" width="18.83203125" style="1" customWidth="1"/>
    <col min="11293" max="11294" width="0" style="1" hidden="1" customWidth="1"/>
    <col min="11295" max="11295" width="13.83203125" style="1" customWidth="1"/>
    <col min="11296" max="11296" width="13.1640625" style="1" customWidth="1"/>
    <col min="11297" max="11297" width="0" style="1" hidden="1" customWidth="1"/>
    <col min="11298" max="11298" width="18.1640625" style="1" customWidth="1"/>
    <col min="11299" max="11299" width="16.5" style="1" customWidth="1"/>
    <col min="11300" max="11300" width="45.83203125" style="1" customWidth="1"/>
    <col min="11301" max="11301" width="44.1640625" style="1" customWidth="1"/>
    <col min="11302" max="11302" width="17" style="1" customWidth="1"/>
    <col min="11303" max="11303" width="20.1640625" style="1" customWidth="1"/>
    <col min="11304" max="11304" width="15.5" style="1" customWidth="1"/>
    <col min="11305" max="11305" width="19.83203125" style="1" customWidth="1"/>
    <col min="11306" max="11306" width="15.83203125" style="1" customWidth="1"/>
    <col min="11307" max="11309" width="19.33203125" style="1" customWidth="1"/>
    <col min="11310" max="11310" width="22.1640625" style="1" customWidth="1"/>
    <col min="11311" max="11311" width="19.1640625" style="1" customWidth="1"/>
    <col min="11312" max="11312" width="25.1640625" style="1" customWidth="1"/>
    <col min="11313" max="11313" width="12.33203125" style="1" customWidth="1"/>
    <col min="11314" max="11538" width="8.83203125" style="1"/>
    <col min="11539" max="11539" width="5.1640625" style="1" customWidth="1"/>
    <col min="11540" max="11540" width="29.33203125" style="1" customWidth="1"/>
    <col min="11541" max="11541" width="20.5" style="1" customWidth="1"/>
    <col min="11542" max="11542" width="16.83203125" style="1" customWidth="1"/>
    <col min="11543" max="11543" width="17.83203125" style="1" customWidth="1"/>
    <col min="11544" max="11544" width="14.83203125" style="1" customWidth="1"/>
    <col min="11545" max="11545" width="16.1640625" style="1" customWidth="1"/>
    <col min="11546" max="11546" width="0.1640625" style="1" customWidth="1"/>
    <col min="11547" max="11547" width="16.5" style="1" customWidth="1"/>
    <col min="11548" max="11548" width="18.83203125" style="1" customWidth="1"/>
    <col min="11549" max="11550" width="0" style="1" hidden="1" customWidth="1"/>
    <col min="11551" max="11551" width="13.83203125" style="1" customWidth="1"/>
    <col min="11552" max="11552" width="13.1640625" style="1" customWidth="1"/>
    <col min="11553" max="11553" width="0" style="1" hidden="1" customWidth="1"/>
    <col min="11554" max="11554" width="18.1640625" style="1" customWidth="1"/>
    <col min="11555" max="11555" width="16.5" style="1" customWidth="1"/>
    <col min="11556" max="11556" width="45.83203125" style="1" customWidth="1"/>
    <col min="11557" max="11557" width="44.1640625" style="1" customWidth="1"/>
    <col min="11558" max="11558" width="17" style="1" customWidth="1"/>
    <col min="11559" max="11559" width="20.1640625" style="1" customWidth="1"/>
    <col min="11560" max="11560" width="15.5" style="1" customWidth="1"/>
    <col min="11561" max="11561" width="19.83203125" style="1" customWidth="1"/>
    <col min="11562" max="11562" width="15.83203125" style="1" customWidth="1"/>
    <col min="11563" max="11565" width="19.33203125" style="1" customWidth="1"/>
    <col min="11566" max="11566" width="22.1640625" style="1" customWidth="1"/>
    <col min="11567" max="11567" width="19.1640625" style="1" customWidth="1"/>
    <col min="11568" max="11568" width="25.1640625" style="1" customWidth="1"/>
    <col min="11569" max="11569" width="12.33203125" style="1" customWidth="1"/>
    <col min="11570" max="11794" width="8.83203125" style="1"/>
    <col min="11795" max="11795" width="5.1640625" style="1" customWidth="1"/>
    <col min="11796" max="11796" width="29.33203125" style="1" customWidth="1"/>
    <col min="11797" max="11797" width="20.5" style="1" customWidth="1"/>
    <col min="11798" max="11798" width="16.83203125" style="1" customWidth="1"/>
    <col min="11799" max="11799" width="17.83203125" style="1" customWidth="1"/>
    <col min="11800" max="11800" width="14.83203125" style="1" customWidth="1"/>
    <col min="11801" max="11801" width="16.1640625" style="1" customWidth="1"/>
    <col min="11802" max="11802" width="0.1640625" style="1" customWidth="1"/>
    <col min="11803" max="11803" width="16.5" style="1" customWidth="1"/>
    <col min="11804" max="11804" width="18.83203125" style="1" customWidth="1"/>
    <col min="11805" max="11806" width="0" style="1" hidden="1" customWidth="1"/>
    <col min="11807" max="11807" width="13.83203125" style="1" customWidth="1"/>
    <col min="11808" max="11808" width="13.1640625" style="1" customWidth="1"/>
    <col min="11809" max="11809" width="0" style="1" hidden="1" customWidth="1"/>
    <col min="11810" max="11810" width="18.1640625" style="1" customWidth="1"/>
    <col min="11811" max="11811" width="16.5" style="1" customWidth="1"/>
    <col min="11812" max="11812" width="45.83203125" style="1" customWidth="1"/>
    <col min="11813" max="11813" width="44.1640625" style="1" customWidth="1"/>
    <col min="11814" max="11814" width="17" style="1" customWidth="1"/>
    <col min="11815" max="11815" width="20.1640625" style="1" customWidth="1"/>
    <col min="11816" max="11816" width="15.5" style="1" customWidth="1"/>
    <col min="11817" max="11817" width="19.83203125" style="1" customWidth="1"/>
    <col min="11818" max="11818" width="15.83203125" style="1" customWidth="1"/>
    <col min="11819" max="11821" width="19.33203125" style="1" customWidth="1"/>
    <col min="11822" max="11822" width="22.1640625" style="1" customWidth="1"/>
    <col min="11823" max="11823" width="19.1640625" style="1" customWidth="1"/>
    <col min="11824" max="11824" width="25.1640625" style="1" customWidth="1"/>
    <col min="11825" max="11825" width="12.33203125" style="1" customWidth="1"/>
    <col min="11826" max="12050" width="8.83203125" style="1"/>
    <col min="12051" max="12051" width="5.1640625" style="1" customWidth="1"/>
    <col min="12052" max="12052" width="29.33203125" style="1" customWidth="1"/>
    <col min="12053" max="12053" width="20.5" style="1" customWidth="1"/>
    <col min="12054" max="12054" width="16.83203125" style="1" customWidth="1"/>
    <col min="12055" max="12055" width="17.83203125" style="1" customWidth="1"/>
    <col min="12056" max="12056" width="14.83203125" style="1" customWidth="1"/>
    <col min="12057" max="12057" width="16.1640625" style="1" customWidth="1"/>
    <col min="12058" max="12058" width="0.1640625" style="1" customWidth="1"/>
    <col min="12059" max="12059" width="16.5" style="1" customWidth="1"/>
    <col min="12060" max="12060" width="18.83203125" style="1" customWidth="1"/>
    <col min="12061" max="12062" width="0" style="1" hidden="1" customWidth="1"/>
    <col min="12063" max="12063" width="13.83203125" style="1" customWidth="1"/>
    <col min="12064" max="12064" width="13.1640625" style="1" customWidth="1"/>
    <col min="12065" max="12065" width="0" style="1" hidden="1" customWidth="1"/>
    <col min="12066" max="12066" width="18.1640625" style="1" customWidth="1"/>
    <col min="12067" max="12067" width="16.5" style="1" customWidth="1"/>
    <col min="12068" max="12068" width="45.83203125" style="1" customWidth="1"/>
    <col min="12069" max="12069" width="44.1640625" style="1" customWidth="1"/>
    <col min="12070" max="12070" width="17" style="1" customWidth="1"/>
    <col min="12071" max="12071" width="20.1640625" style="1" customWidth="1"/>
    <col min="12072" max="12072" width="15.5" style="1" customWidth="1"/>
    <col min="12073" max="12073" width="19.83203125" style="1" customWidth="1"/>
    <col min="12074" max="12074" width="15.83203125" style="1" customWidth="1"/>
    <col min="12075" max="12077" width="19.33203125" style="1" customWidth="1"/>
    <col min="12078" max="12078" width="22.1640625" style="1" customWidth="1"/>
    <col min="12079" max="12079" width="19.1640625" style="1" customWidth="1"/>
    <col min="12080" max="12080" width="25.1640625" style="1" customWidth="1"/>
    <col min="12081" max="12081" width="12.33203125" style="1" customWidth="1"/>
    <col min="12082" max="12306" width="8.83203125" style="1"/>
    <col min="12307" max="12307" width="5.1640625" style="1" customWidth="1"/>
    <col min="12308" max="12308" width="29.33203125" style="1" customWidth="1"/>
    <col min="12309" max="12309" width="20.5" style="1" customWidth="1"/>
    <col min="12310" max="12310" width="16.83203125" style="1" customWidth="1"/>
    <col min="12311" max="12311" width="17.83203125" style="1" customWidth="1"/>
    <col min="12312" max="12312" width="14.83203125" style="1" customWidth="1"/>
    <col min="12313" max="12313" width="16.1640625" style="1" customWidth="1"/>
    <col min="12314" max="12314" width="0.1640625" style="1" customWidth="1"/>
    <col min="12315" max="12315" width="16.5" style="1" customWidth="1"/>
    <col min="12316" max="12316" width="18.83203125" style="1" customWidth="1"/>
    <col min="12317" max="12318" width="0" style="1" hidden="1" customWidth="1"/>
    <col min="12319" max="12319" width="13.83203125" style="1" customWidth="1"/>
    <col min="12320" max="12320" width="13.1640625" style="1" customWidth="1"/>
    <col min="12321" max="12321" width="0" style="1" hidden="1" customWidth="1"/>
    <col min="12322" max="12322" width="18.1640625" style="1" customWidth="1"/>
    <col min="12323" max="12323" width="16.5" style="1" customWidth="1"/>
    <col min="12324" max="12324" width="45.83203125" style="1" customWidth="1"/>
    <col min="12325" max="12325" width="44.1640625" style="1" customWidth="1"/>
    <col min="12326" max="12326" width="17" style="1" customWidth="1"/>
    <col min="12327" max="12327" width="20.1640625" style="1" customWidth="1"/>
    <col min="12328" max="12328" width="15.5" style="1" customWidth="1"/>
    <col min="12329" max="12329" width="19.83203125" style="1" customWidth="1"/>
    <col min="12330" max="12330" width="15.83203125" style="1" customWidth="1"/>
    <col min="12331" max="12333" width="19.33203125" style="1" customWidth="1"/>
    <col min="12334" max="12334" width="22.1640625" style="1" customWidth="1"/>
    <col min="12335" max="12335" width="19.1640625" style="1" customWidth="1"/>
    <col min="12336" max="12336" width="25.1640625" style="1" customWidth="1"/>
    <col min="12337" max="12337" width="12.33203125" style="1" customWidth="1"/>
    <col min="12338" max="12562" width="8.83203125" style="1"/>
    <col min="12563" max="12563" width="5.1640625" style="1" customWidth="1"/>
    <col min="12564" max="12564" width="29.33203125" style="1" customWidth="1"/>
    <col min="12565" max="12565" width="20.5" style="1" customWidth="1"/>
    <col min="12566" max="12566" width="16.83203125" style="1" customWidth="1"/>
    <col min="12567" max="12567" width="17.83203125" style="1" customWidth="1"/>
    <col min="12568" max="12568" width="14.83203125" style="1" customWidth="1"/>
    <col min="12569" max="12569" width="16.1640625" style="1" customWidth="1"/>
    <col min="12570" max="12570" width="0.1640625" style="1" customWidth="1"/>
    <col min="12571" max="12571" width="16.5" style="1" customWidth="1"/>
    <col min="12572" max="12572" width="18.83203125" style="1" customWidth="1"/>
    <col min="12573" max="12574" width="0" style="1" hidden="1" customWidth="1"/>
    <col min="12575" max="12575" width="13.83203125" style="1" customWidth="1"/>
    <col min="12576" max="12576" width="13.1640625" style="1" customWidth="1"/>
    <col min="12577" max="12577" width="0" style="1" hidden="1" customWidth="1"/>
    <col min="12578" max="12578" width="18.1640625" style="1" customWidth="1"/>
    <col min="12579" max="12579" width="16.5" style="1" customWidth="1"/>
    <col min="12580" max="12580" width="45.83203125" style="1" customWidth="1"/>
    <col min="12581" max="12581" width="44.1640625" style="1" customWidth="1"/>
    <col min="12582" max="12582" width="17" style="1" customWidth="1"/>
    <col min="12583" max="12583" width="20.1640625" style="1" customWidth="1"/>
    <col min="12584" max="12584" width="15.5" style="1" customWidth="1"/>
    <col min="12585" max="12585" width="19.83203125" style="1" customWidth="1"/>
    <col min="12586" max="12586" width="15.83203125" style="1" customWidth="1"/>
    <col min="12587" max="12589" width="19.33203125" style="1" customWidth="1"/>
    <col min="12590" max="12590" width="22.1640625" style="1" customWidth="1"/>
    <col min="12591" max="12591" width="19.1640625" style="1" customWidth="1"/>
    <col min="12592" max="12592" width="25.1640625" style="1" customWidth="1"/>
    <col min="12593" max="12593" width="12.33203125" style="1" customWidth="1"/>
    <col min="12594" max="12818" width="8.83203125" style="1"/>
    <col min="12819" max="12819" width="5.1640625" style="1" customWidth="1"/>
    <col min="12820" max="12820" width="29.33203125" style="1" customWidth="1"/>
    <col min="12821" max="12821" width="20.5" style="1" customWidth="1"/>
    <col min="12822" max="12822" width="16.83203125" style="1" customWidth="1"/>
    <col min="12823" max="12823" width="17.83203125" style="1" customWidth="1"/>
    <col min="12824" max="12824" width="14.83203125" style="1" customWidth="1"/>
    <col min="12825" max="12825" width="16.1640625" style="1" customWidth="1"/>
    <col min="12826" max="12826" width="0.1640625" style="1" customWidth="1"/>
    <col min="12827" max="12827" width="16.5" style="1" customWidth="1"/>
    <col min="12828" max="12828" width="18.83203125" style="1" customWidth="1"/>
    <col min="12829" max="12830" width="0" style="1" hidden="1" customWidth="1"/>
    <col min="12831" max="12831" width="13.83203125" style="1" customWidth="1"/>
    <col min="12832" max="12832" width="13.1640625" style="1" customWidth="1"/>
    <col min="12833" max="12833" width="0" style="1" hidden="1" customWidth="1"/>
    <col min="12834" max="12834" width="18.1640625" style="1" customWidth="1"/>
    <col min="12835" max="12835" width="16.5" style="1" customWidth="1"/>
    <col min="12836" max="12836" width="45.83203125" style="1" customWidth="1"/>
    <col min="12837" max="12837" width="44.1640625" style="1" customWidth="1"/>
    <col min="12838" max="12838" width="17" style="1" customWidth="1"/>
    <col min="12839" max="12839" width="20.1640625" style="1" customWidth="1"/>
    <col min="12840" max="12840" width="15.5" style="1" customWidth="1"/>
    <col min="12841" max="12841" width="19.83203125" style="1" customWidth="1"/>
    <col min="12842" max="12842" width="15.83203125" style="1" customWidth="1"/>
    <col min="12843" max="12845" width="19.33203125" style="1" customWidth="1"/>
    <col min="12846" max="12846" width="22.1640625" style="1" customWidth="1"/>
    <col min="12847" max="12847" width="19.1640625" style="1" customWidth="1"/>
    <col min="12848" max="12848" width="25.1640625" style="1" customWidth="1"/>
    <col min="12849" max="12849" width="12.33203125" style="1" customWidth="1"/>
    <col min="12850" max="13074" width="8.83203125" style="1"/>
    <col min="13075" max="13075" width="5.1640625" style="1" customWidth="1"/>
    <col min="13076" max="13076" width="29.33203125" style="1" customWidth="1"/>
    <col min="13077" max="13077" width="20.5" style="1" customWidth="1"/>
    <col min="13078" max="13078" width="16.83203125" style="1" customWidth="1"/>
    <col min="13079" max="13079" width="17.83203125" style="1" customWidth="1"/>
    <col min="13080" max="13080" width="14.83203125" style="1" customWidth="1"/>
    <col min="13081" max="13081" width="16.1640625" style="1" customWidth="1"/>
    <col min="13082" max="13082" width="0.1640625" style="1" customWidth="1"/>
    <col min="13083" max="13083" width="16.5" style="1" customWidth="1"/>
    <col min="13084" max="13084" width="18.83203125" style="1" customWidth="1"/>
    <col min="13085" max="13086" width="0" style="1" hidden="1" customWidth="1"/>
    <col min="13087" max="13087" width="13.83203125" style="1" customWidth="1"/>
    <col min="13088" max="13088" width="13.1640625" style="1" customWidth="1"/>
    <col min="13089" max="13089" width="0" style="1" hidden="1" customWidth="1"/>
    <col min="13090" max="13090" width="18.1640625" style="1" customWidth="1"/>
    <col min="13091" max="13091" width="16.5" style="1" customWidth="1"/>
    <col min="13092" max="13092" width="45.83203125" style="1" customWidth="1"/>
    <col min="13093" max="13093" width="44.1640625" style="1" customWidth="1"/>
    <col min="13094" max="13094" width="17" style="1" customWidth="1"/>
    <col min="13095" max="13095" width="20.1640625" style="1" customWidth="1"/>
    <col min="13096" max="13096" width="15.5" style="1" customWidth="1"/>
    <col min="13097" max="13097" width="19.83203125" style="1" customWidth="1"/>
    <col min="13098" max="13098" width="15.83203125" style="1" customWidth="1"/>
    <col min="13099" max="13101" width="19.33203125" style="1" customWidth="1"/>
    <col min="13102" max="13102" width="22.1640625" style="1" customWidth="1"/>
    <col min="13103" max="13103" width="19.1640625" style="1" customWidth="1"/>
    <col min="13104" max="13104" width="25.1640625" style="1" customWidth="1"/>
    <col min="13105" max="13105" width="12.33203125" style="1" customWidth="1"/>
    <col min="13106" max="13330" width="8.83203125" style="1"/>
    <col min="13331" max="13331" width="5.1640625" style="1" customWidth="1"/>
    <col min="13332" max="13332" width="29.33203125" style="1" customWidth="1"/>
    <col min="13333" max="13333" width="20.5" style="1" customWidth="1"/>
    <col min="13334" max="13334" width="16.83203125" style="1" customWidth="1"/>
    <col min="13335" max="13335" width="17.83203125" style="1" customWidth="1"/>
    <col min="13336" max="13336" width="14.83203125" style="1" customWidth="1"/>
    <col min="13337" max="13337" width="16.1640625" style="1" customWidth="1"/>
    <col min="13338" max="13338" width="0.1640625" style="1" customWidth="1"/>
    <col min="13339" max="13339" width="16.5" style="1" customWidth="1"/>
    <col min="13340" max="13340" width="18.83203125" style="1" customWidth="1"/>
    <col min="13341" max="13342" width="0" style="1" hidden="1" customWidth="1"/>
    <col min="13343" max="13343" width="13.83203125" style="1" customWidth="1"/>
    <col min="13344" max="13344" width="13.1640625" style="1" customWidth="1"/>
    <col min="13345" max="13345" width="0" style="1" hidden="1" customWidth="1"/>
    <col min="13346" max="13346" width="18.1640625" style="1" customWidth="1"/>
    <col min="13347" max="13347" width="16.5" style="1" customWidth="1"/>
    <col min="13348" max="13348" width="45.83203125" style="1" customWidth="1"/>
    <col min="13349" max="13349" width="44.1640625" style="1" customWidth="1"/>
    <col min="13350" max="13350" width="17" style="1" customWidth="1"/>
    <col min="13351" max="13351" width="20.1640625" style="1" customWidth="1"/>
    <col min="13352" max="13352" width="15.5" style="1" customWidth="1"/>
    <col min="13353" max="13353" width="19.83203125" style="1" customWidth="1"/>
    <col min="13354" max="13354" width="15.83203125" style="1" customWidth="1"/>
    <col min="13355" max="13357" width="19.33203125" style="1" customWidth="1"/>
    <col min="13358" max="13358" width="22.1640625" style="1" customWidth="1"/>
    <col min="13359" max="13359" width="19.1640625" style="1" customWidth="1"/>
    <col min="13360" max="13360" width="25.1640625" style="1" customWidth="1"/>
    <col min="13361" max="13361" width="12.33203125" style="1" customWidth="1"/>
    <col min="13362" max="13586" width="8.83203125" style="1"/>
    <col min="13587" max="13587" width="5.1640625" style="1" customWidth="1"/>
    <col min="13588" max="13588" width="29.33203125" style="1" customWidth="1"/>
    <col min="13589" max="13589" width="20.5" style="1" customWidth="1"/>
    <col min="13590" max="13590" width="16.83203125" style="1" customWidth="1"/>
    <col min="13591" max="13591" width="17.83203125" style="1" customWidth="1"/>
    <col min="13592" max="13592" width="14.83203125" style="1" customWidth="1"/>
    <col min="13593" max="13593" width="16.1640625" style="1" customWidth="1"/>
    <col min="13594" max="13594" width="0.1640625" style="1" customWidth="1"/>
    <col min="13595" max="13595" width="16.5" style="1" customWidth="1"/>
    <col min="13596" max="13596" width="18.83203125" style="1" customWidth="1"/>
    <col min="13597" max="13598" width="0" style="1" hidden="1" customWidth="1"/>
    <col min="13599" max="13599" width="13.83203125" style="1" customWidth="1"/>
    <col min="13600" max="13600" width="13.1640625" style="1" customWidth="1"/>
    <col min="13601" max="13601" width="0" style="1" hidden="1" customWidth="1"/>
    <col min="13602" max="13602" width="18.1640625" style="1" customWidth="1"/>
    <col min="13603" max="13603" width="16.5" style="1" customWidth="1"/>
    <col min="13604" max="13604" width="45.83203125" style="1" customWidth="1"/>
    <col min="13605" max="13605" width="44.1640625" style="1" customWidth="1"/>
    <col min="13606" max="13606" width="17" style="1" customWidth="1"/>
    <col min="13607" max="13607" width="20.1640625" style="1" customWidth="1"/>
    <col min="13608" max="13608" width="15.5" style="1" customWidth="1"/>
    <col min="13609" max="13609" width="19.83203125" style="1" customWidth="1"/>
    <col min="13610" max="13610" width="15.83203125" style="1" customWidth="1"/>
    <col min="13611" max="13613" width="19.33203125" style="1" customWidth="1"/>
    <col min="13614" max="13614" width="22.1640625" style="1" customWidth="1"/>
    <col min="13615" max="13615" width="19.1640625" style="1" customWidth="1"/>
    <col min="13616" max="13616" width="25.1640625" style="1" customWidth="1"/>
    <col min="13617" max="13617" width="12.33203125" style="1" customWidth="1"/>
    <col min="13618" max="13842" width="8.83203125" style="1"/>
    <col min="13843" max="13843" width="5.1640625" style="1" customWidth="1"/>
    <col min="13844" max="13844" width="29.33203125" style="1" customWidth="1"/>
    <col min="13845" max="13845" width="20.5" style="1" customWidth="1"/>
    <col min="13846" max="13846" width="16.83203125" style="1" customWidth="1"/>
    <col min="13847" max="13847" width="17.83203125" style="1" customWidth="1"/>
    <col min="13848" max="13848" width="14.83203125" style="1" customWidth="1"/>
    <col min="13849" max="13849" width="16.1640625" style="1" customWidth="1"/>
    <col min="13850" max="13850" width="0.1640625" style="1" customWidth="1"/>
    <col min="13851" max="13851" width="16.5" style="1" customWidth="1"/>
    <col min="13852" max="13852" width="18.83203125" style="1" customWidth="1"/>
    <col min="13853" max="13854" width="0" style="1" hidden="1" customWidth="1"/>
    <col min="13855" max="13855" width="13.83203125" style="1" customWidth="1"/>
    <col min="13856" max="13856" width="13.1640625" style="1" customWidth="1"/>
    <col min="13857" max="13857" width="0" style="1" hidden="1" customWidth="1"/>
    <col min="13858" max="13858" width="18.1640625" style="1" customWidth="1"/>
    <col min="13859" max="13859" width="16.5" style="1" customWidth="1"/>
    <col min="13860" max="13860" width="45.83203125" style="1" customWidth="1"/>
    <col min="13861" max="13861" width="44.1640625" style="1" customWidth="1"/>
    <col min="13862" max="13862" width="17" style="1" customWidth="1"/>
    <col min="13863" max="13863" width="20.1640625" style="1" customWidth="1"/>
    <col min="13864" max="13864" width="15.5" style="1" customWidth="1"/>
    <col min="13865" max="13865" width="19.83203125" style="1" customWidth="1"/>
    <col min="13866" max="13866" width="15.83203125" style="1" customWidth="1"/>
    <col min="13867" max="13869" width="19.33203125" style="1" customWidth="1"/>
    <col min="13870" max="13870" width="22.1640625" style="1" customWidth="1"/>
    <col min="13871" max="13871" width="19.1640625" style="1" customWidth="1"/>
    <col min="13872" max="13872" width="25.1640625" style="1" customWidth="1"/>
    <col min="13873" max="13873" width="12.33203125" style="1" customWidth="1"/>
    <col min="13874" max="14098" width="8.83203125" style="1"/>
    <col min="14099" max="14099" width="5.1640625" style="1" customWidth="1"/>
    <col min="14100" max="14100" width="29.33203125" style="1" customWidth="1"/>
    <col min="14101" max="14101" width="20.5" style="1" customWidth="1"/>
    <col min="14102" max="14102" width="16.83203125" style="1" customWidth="1"/>
    <col min="14103" max="14103" width="17.83203125" style="1" customWidth="1"/>
    <col min="14104" max="14104" width="14.83203125" style="1" customWidth="1"/>
    <col min="14105" max="14105" width="16.1640625" style="1" customWidth="1"/>
    <col min="14106" max="14106" width="0.1640625" style="1" customWidth="1"/>
    <col min="14107" max="14107" width="16.5" style="1" customWidth="1"/>
    <col min="14108" max="14108" width="18.83203125" style="1" customWidth="1"/>
    <col min="14109" max="14110" width="0" style="1" hidden="1" customWidth="1"/>
    <col min="14111" max="14111" width="13.83203125" style="1" customWidth="1"/>
    <col min="14112" max="14112" width="13.1640625" style="1" customWidth="1"/>
    <col min="14113" max="14113" width="0" style="1" hidden="1" customWidth="1"/>
    <col min="14114" max="14114" width="18.1640625" style="1" customWidth="1"/>
    <col min="14115" max="14115" width="16.5" style="1" customWidth="1"/>
    <col min="14116" max="14116" width="45.83203125" style="1" customWidth="1"/>
    <col min="14117" max="14117" width="44.1640625" style="1" customWidth="1"/>
    <col min="14118" max="14118" width="17" style="1" customWidth="1"/>
    <col min="14119" max="14119" width="20.1640625" style="1" customWidth="1"/>
    <col min="14120" max="14120" width="15.5" style="1" customWidth="1"/>
    <col min="14121" max="14121" width="19.83203125" style="1" customWidth="1"/>
    <col min="14122" max="14122" width="15.83203125" style="1" customWidth="1"/>
    <col min="14123" max="14125" width="19.33203125" style="1" customWidth="1"/>
    <col min="14126" max="14126" width="22.1640625" style="1" customWidth="1"/>
    <col min="14127" max="14127" width="19.1640625" style="1" customWidth="1"/>
    <col min="14128" max="14128" width="25.1640625" style="1" customWidth="1"/>
    <col min="14129" max="14129" width="12.33203125" style="1" customWidth="1"/>
    <col min="14130" max="14354" width="8.83203125" style="1"/>
    <col min="14355" max="14355" width="5.1640625" style="1" customWidth="1"/>
    <col min="14356" max="14356" width="29.33203125" style="1" customWidth="1"/>
    <col min="14357" max="14357" width="20.5" style="1" customWidth="1"/>
    <col min="14358" max="14358" width="16.83203125" style="1" customWidth="1"/>
    <col min="14359" max="14359" width="17.83203125" style="1" customWidth="1"/>
    <col min="14360" max="14360" width="14.83203125" style="1" customWidth="1"/>
    <col min="14361" max="14361" width="16.1640625" style="1" customWidth="1"/>
    <col min="14362" max="14362" width="0.1640625" style="1" customWidth="1"/>
    <col min="14363" max="14363" width="16.5" style="1" customWidth="1"/>
    <col min="14364" max="14364" width="18.83203125" style="1" customWidth="1"/>
    <col min="14365" max="14366" width="0" style="1" hidden="1" customWidth="1"/>
    <col min="14367" max="14367" width="13.83203125" style="1" customWidth="1"/>
    <col min="14368" max="14368" width="13.1640625" style="1" customWidth="1"/>
    <col min="14369" max="14369" width="0" style="1" hidden="1" customWidth="1"/>
    <col min="14370" max="14370" width="18.1640625" style="1" customWidth="1"/>
    <col min="14371" max="14371" width="16.5" style="1" customWidth="1"/>
    <col min="14372" max="14372" width="45.83203125" style="1" customWidth="1"/>
    <col min="14373" max="14373" width="44.1640625" style="1" customWidth="1"/>
    <col min="14374" max="14374" width="17" style="1" customWidth="1"/>
    <col min="14375" max="14375" width="20.1640625" style="1" customWidth="1"/>
    <col min="14376" max="14376" width="15.5" style="1" customWidth="1"/>
    <col min="14377" max="14377" width="19.83203125" style="1" customWidth="1"/>
    <col min="14378" max="14378" width="15.83203125" style="1" customWidth="1"/>
    <col min="14379" max="14381" width="19.33203125" style="1" customWidth="1"/>
    <col min="14382" max="14382" width="22.1640625" style="1" customWidth="1"/>
    <col min="14383" max="14383" width="19.1640625" style="1" customWidth="1"/>
    <col min="14384" max="14384" width="25.1640625" style="1" customWidth="1"/>
    <col min="14385" max="14385" width="12.33203125" style="1" customWidth="1"/>
    <col min="14386" max="14610" width="8.83203125" style="1"/>
    <col min="14611" max="14611" width="5.1640625" style="1" customWidth="1"/>
    <col min="14612" max="14612" width="29.33203125" style="1" customWidth="1"/>
    <col min="14613" max="14613" width="20.5" style="1" customWidth="1"/>
    <col min="14614" max="14614" width="16.83203125" style="1" customWidth="1"/>
    <col min="14615" max="14615" width="17.83203125" style="1" customWidth="1"/>
    <col min="14616" max="14616" width="14.83203125" style="1" customWidth="1"/>
    <col min="14617" max="14617" width="16.1640625" style="1" customWidth="1"/>
    <col min="14618" max="14618" width="0.1640625" style="1" customWidth="1"/>
    <col min="14619" max="14619" width="16.5" style="1" customWidth="1"/>
    <col min="14620" max="14620" width="18.83203125" style="1" customWidth="1"/>
    <col min="14621" max="14622" width="0" style="1" hidden="1" customWidth="1"/>
    <col min="14623" max="14623" width="13.83203125" style="1" customWidth="1"/>
    <col min="14624" max="14624" width="13.1640625" style="1" customWidth="1"/>
    <col min="14625" max="14625" width="0" style="1" hidden="1" customWidth="1"/>
    <col min="14626" max="14626" width="18.1640625" style="1" customWidth="1"/>
    <col min="14627" max="14627" width="16.5" style="1" customWidth="1"/>
    <col min="14628" max="14628" width="45.83203125" style="1" customWidth="1"/>
    <col min="14629" max="14629" width="44.1640625" style="1" customWidth="1"/>
    <col min="14630" max="14630" width="17" style="1" customWidth="1"/>
    <col min="14631" max="14631" width="20.1640625" style="1" customWidth="1"/>
    <col min="14632" max="14632" width="15.5" style="1" customWidth="1"/>
    <col min="14633" max="14633" width="19.83203125" style="1" customWidth="1"/>
    <col min="14634" max="14634" width="15.83203125" style="1" customWidth="1"/>
    <col min="14635" max="14637" width="19.33203125" style="1" customWidth="1"/>
    <col min="14638" max="14638" width="22.1640625" style="1" customWidth="1"/>
    <col min="14639" max="14639" width="19.1640625" style="1" customWidth="1"/>
    <col min="14640" max="14640" width="25.1640625" style="1" customWidth="1"/>
    <col min="14641" max="14641" width="12.33203125" style="1" customWidth="1"/>
    <col min="14642" max="14866" width="8.83203125" style="1"/>
    <col min="14867" max="14867" width="5.1640625" style="1" customWidth="1"/>
    <col min="14868" max="14868" width="29.33203125" style="1" customWidth="1"/>
    <col min="14869" max="14869" width="20.5" style="1" customWidth="1"/>
    <col min="14870" max="14870" width="16.83203125" style="1" customWidth="1"/>
    <col min="14871" max="14871" width="17.83203125" style="1" customWidth="1"/>
    <col min="14872" max="14872" width="14.83203125" style="1" customWidth="1"/>
    <col min="14873" max="14873" width="16.1640625" style="1" customWidth="1"/>
    <col min="14874" max="14874" width="0.1640625" style="1" customWidth="1"/>
    <col min="14875" max="14875" width="16.5" style="1" customWidth="1"/>
    <col min="14876" max="14876" width="18.83203125" style="1" customWidth="1"/>
    <col min="14877" max="14878" width="0" style="1" hidden="1" customWidth="1"/>
    <col min="14879" max="14879" width="13.83203125" style="1" customWidth="1"/>
    <col min="14880" max="14880" width="13.1640625" style="1" customWidth="1"/>
    <col min="14881" max="14881" width="0" style="1" hidden="1" customWidth="1"/>
    <col min="14882" max="14882" width="18.1640625" style="1" customWidth="1"/>
    <col min="14883" max="14883" width="16.5" style="1" customWidth="1"/>
    <col min="14884" max="14884" width="45.83203125" style="1" customWidth="1"/>
    <col min="14885" max="14885" width="44.1640625" style="1" customWidth="1"/>
    <col min="14886" max="14886" width="17" style="1" customWidth="1"/>
    <col min="14887" max="14887" width="20.1640625" style="1" customWidth="1"/>
    <col min="14888" max="14888" width="15.5" style="1" customWidth="1"/>
    <col min="14889" max="14889" width="19.83203125" style="1" customWidth="1"/>
    <col min="14890" max="14890" width="15.83203125" style="1" customWidth="1"/>
    <col min="14891" max="14893" width="19.33203125" style="1" customWidth="1"/>
    <col min="14894" max="14894" width="22.1640625" style="1" customWidth="1"/>
    <col min="14895" max="14895" width="19.1640625" style="1" customWidth="1"/>
    <col min="14896" max="14896" width="25.1640625" style="1" customWidth="1"/>
    <col min="14897" max="14897" width="12.33203125" style="1" customWidth="1"/>
    <col min="14898" max="15122" width="8.83203125" style="1"/>
    <col min="15123" max="15123" width="5.1640625" style="1" customWidth="1"/>
    <col min="15124" max="15124" width="29.33203125" style="1" customWidth="1"/>
    <col min="15125" max="15125" width="20.5" style="1" customWidth="1"/>
    <col min="15126" max="15126" width="16.83203125" style="1" customWidth="1"/>
    <col min="15127" max="15127" width="17.83203125" style="1" customWidth="1"/>
    <col min="15128" max="15128" width="14.83203125" style="1" customWidth="1"/>
    <col min="15129" max="15129" width="16.1640625" style="1" customWidth="1"/>
    <col min="15130" max="15130" width="0.1640625" style="1" customWidth="1"/>
    <col min="15131" max="15131" width="16.5" style="1" customWidth="1"/>
    <col min="15132" max="15132" width="18.83203125" style="1" customWidth="1"/>
    <col min="15133" max="15134" width="0" style="1" hidden="1" customWidth="1"/>
    <col min="15135" max="15135" width="13.83203125" style="1" customWidth="1"/>
    <col min="15136" max="15136" width="13.1640625" style="1" customWidth="1"/>
    <col min="15137" max="15137" width="0" style="1" hidden="1" customWidth="1"/>
    <col min="15138" max="15138" width="18.1640625" style="1" customWidth="1"/>
    <col min="15139" max="15139" width="16.5" style="1" customWidth="1"/>
    <col min="15140" max="15140" width="45.83203125" style="1" customWidth="1"/>
    <col min="15141" max="15141" width="44.1640625" style="1" customWidth="1"/>
    <col min="15142" max="15142" width="17" style="1" customWidth="1"/>
    <col min="15143" max="15143" width="20.1640625" style="1" customWidth="1"/>
    <col min="15144" max="15144" width="15.5" style="1" customWidth="1"/>
    <col min="15145" max="15145" width="19.83203125" style="1" customWidth="1"/>
    <col min="15146" max="15146" width="15.83203125" style="1" customWidth="1"/>
    <col min="15147" max="15149" width="19.33203125" style="1" customWidth="1"/>
    <col min="15150" max="15150" width="22.1640625" style="1" customWidth="1"/>
    <col min="15151" max="15151" width="19.1640625" style="1" customWidth="1"/>
    <col min="15152" max="15152" width="25.1640625" style="1" customWidth="1"/>
    <col min="15153" max="15153" width="12.33203125" style="1" customWidth="1"/>
    <col min="15154" max="15378" width="8.83203125" style="1"/>
    <col min="15379" max="15379" width="5.1640625" style="1" customWidth="1"/>
    <col min="15380" max="15380" width="29.33203125" style="1" customWidth="1"/>
    <col min="15381" max="15381" width="20.5" style="1" customWidth="1"/>
    <col min="15382" max="15382" width="16.83203125" style="1" customWidth="1"/>
    <col min="15383" max="15383" width="17.83203125" style="1" customWidth="1"/>
    <col min="15384" max="15384" width="14.83203125" style="1" customWidth="1"/>
    <col min="15385" max="15385" width="16.1640625" style="1" customWidth="1"/>
    <col min="15386" max="15386" width="0.1640625" style="1" customWidth="1"/>
    <col min="15387" max="15387" width="16.5" style="1" customWidth="1"/>
    <col min="15388" max="15388" width="18.83203125" style="1" customWidth="1"/>
    <col min="15389" max="15390" width="0" style="1" hidden="1" customWidth="1"/>
    <col min="15391" max="15391" width="13.83203125" style="1" customWidth="1"/>
    <col min="15392" max="15392" width="13.1640625" style="1" customWidth="1"/>
    <col min="15393" max="15393" width="0" style="1" hidden="1" customWidth="1"/>
    <col min="15394" max="15394" width="18.1640625" style="1" customWidth="1"/>
    <col min="15395" max="15395" width="16.5" style="1" customWidth="1"/>
    <col min="15396" max="15396" width="45.83203125" style="1" customWidth="1"/>
    <col min="15397" max="15397" width="44.1640625" style="1" customWidth="1"/>
    <col min="15398" max="15398" width="17" style="1" customWidth="1"/>
    <col min="15399" max="15399" width="20.1640625" style="1" customWidth="1"/>
    <col min="15400" max="15400" width="15.5" style="1" customWidth="1"/>
    <col min="15401" max="15401" width="19.83203125" style="1" customWidth="1"/>
    <col min="15402" max="15402" width="15.83203125" style="1" customWidth="1"/>
    <col min="15403" max="15405" width="19.33203125" style="1" customWidth="1"/>
    <col min="15406" max="15406" width="22.1640625" style="1" customWidth="1"/>
    <col min="15407" max="15407" width="19.1640625" style="1" customWidth="1"/>
    <col min="15408" max="15408" width="25.1640625" style="1" customWidth="1"/>
    <col min="15409" max="15409" width="12.33203125" style="1" customWidth="1"/>
    <col min="15410" max="15634" width="8.83203125" style="1"/>
    <col min="15635" max="15635" width="5.1640625" style="1" customWidth="1"/>
    <col min="15636" max="15636" width="29.33203125" style="1" customWidth="1"/>
    <col min="15637" max="15637" width="20.5" style="1" customWidth="1"/>
    <col min="15638" max="15638" width="16.83203125" style="1" customWidth="1"/>
    <col min="15639" max="15639" width="17.83203125" style="1" customWidth="1"/>
    <col min="15640" max="15640" width="14.83203125" style="1" customWidth="1"/>
    <col min="15641" max="15641" width="16.1640625" style="1" customWidth="1"/>
    <col min="15642" max="15642" width="0.1640625" style="1" customWidth="1"/>
    <col min="15643" max="15643" width="16.5" style="1" customWidth="1"/>
    <col min="15644" max="15644" width="18.83203125" style="1" customWidth="1"/>
    <col min="15645" max="15646" width="0" style="1" hidden="1" customWidth="1"/>
    <col min="15647" max="15647" width="13.83203125" style="1" customWidth="1"/>
    <col min="15648" max="15648" width="13.1640625" style="1" customWidth="1"/>
    <col min="15649" max="15649" width="0" style="1" hidden="1" customWidth="1"/>
    <col min="15650" max="15650" width="18.1640625" style="1" customWidth="1"/>
    <col min="15651" max="15651" width="16.5" style="1" customWidth="1"/>
    <col min="15652" max="15652" width="45.83203125" style="1" customWidth="1"/>
    <col min="15653" max="15653" width="44.1640625" style="1" customWidth="1"/>
    <col min="15654" max="15654" width="17" style="1" customWidth="1"/>
    <col min="15655" max="15655" width="20.1640625" style="1" customWidth="1"/>
    <col min="15656" max="15656" width="15.5" style="1" customWidth="1"/>
    <col min="15657" max="15657" width="19.83203125" style="1" customWidth="1"/>
    <col min="15658" max="15658" width="15.83203125" style="1" customWidth="1"/>
    <col min="15659" max="15661" width="19.33203125" style="1" customWidth="1"/>
    <col min="15662" max="15662" width="22.1640625" style="1" customWidth="1"/>
    <col min="15663" max="15663" width="19.1640625" style="1" customWidth="1"/>
    <col min="15664" max="15664" width="25.1640625" style="1" customWidth="1"/>
    <col min="15665" max="15665" width="12.33203125" style="1" customWidth="1"/>
    <col min="15666" max="15890" width="8.83203125" style="1"/>
    <col min="15891" max="15891" width="5.1640625" style="1" customWidth="1"/>
    <col min="15892" max="15892" width="29.33203125" style="1" customWidth="1"/>
    <col min="15893" max="15893" width="20.5" style="1" customWidth="1"/>
    <col min="15894" max="15894" width="16.83203125" style="1" customWidth="1"/>
    <col min="15895" max="15895" width="17.83203125" style="1" customWidth="1"/>
    <col min="15896" max="15896" width="14.83203125" style="1" customWidth="1"/>
    <col min="15897" max="15897" width="16.1640625" style="1" customWidth="1"/>
    <col min="15898" max="15898" width="0.1640625" style="1" customWidth="1"/>
    <col min="15899" max="15899" width="16.5" style="1" customWidth="1"/>
    <col min="15900" max="15900" width="18.83203125" style="1" customWidth="1"/>
    <col min="15901" max="15902" width="0" style="1" hidden="1" customWidth="1"/>
    <col min="15903" max="15903" width="13.83203125" style="1" customWidth="1"/>
    <col min="15904" max="15904" width="13.1640625" style="1" customWidth="1"/>
    <col min="15905" max="15905" width="0" style="1" hidden="1" customWidth="1"/>
    <col min="15906" max="15906" width="18.1640625" style="1" customWidth="1"/>
    <col min="15907" max="15907" width="16.5" style="1" customWidth="1"/>
    <col min="15908" max="15908" width="45.83203125" style="1" customWidth="1"/>
    <col min="15909" max="15909" width="44.1640625" style="1" customWidth="1"/>
    <col min="15910" max="15910" width="17" style="1" customWidth="1"/>
    <col min="15911" max="15911" width="20.1640625" style="1" customWidth="1"/>
    <col min="15912" max="15912" width="15.5" style="1" customWidth="1"/>
    <col min="15913" max="15913" width="19.83203125" style="1" customWidth="1"/>
    <col min="15914" max="15914" width="15.83203125" style="1" customWidth="1"/>
    <col min="15915" max="15917" width="19.33203125" style="1" customWidth="1"/>
    <col min="15918" max="15918" width="22.1640625" style="1" customWidth="1"/>
    <col min="15919" max="15919" width="19.1640625" style="1" customWidth="1"/>
    <col min="15920" max="15920" width="25.1640625" style="1" customWidth="1"/>
    <col min="15921" max="15921" width="12.33203125" style="1" customWidth="1"/>
    <col min="15922" max="16146" width="8.83203125" style="1"/>
    <col min="16147" max="16147" width="5.1640625" style="1" customWidth="1"/>
    <col min="16148" max="16148" width="29.33203125" style="1" customWidth="1"/>
    <col min="16149" max="16149" width="20.5" style="1" customWidth="1"/>
    <col min="16150" max="16150" width="16.83203125" style="1" customWidth="1"/>
    <col min="16151" max="16151" width="17.83203125" style="1" customWidth="1"/>
    <col min="16152" max="16152" width="14.83203125" style="1" customWidth="1"/>
    <col min="16153" max="16153" width="16.1640625" style="1" customWidth="1"/>
    <col min="16154" max="16154" width="0.1640625" style="1" customWidth="1"/>
    <col min="16155" max="16155" width="16.5" style="1" customWidth="1"/>
    <col min="16156" max="16156" width="18.83203125" style="1" customWidth="1"/>
    <col min="16157" max="16158" width="0" style="1" hidden="1" customWidth="1"/>
    <col min="16159" max="16159" width="13.83203125" style="1" customWidth="1"/>
    <col min="16160" max="16160" width="13.1640625" style="1" customWidth="1"/>
    <col min="16161" max="16161" width="0" style="1" hidden="1" customWidth="1"/>
    <col min="16162" max="16162" width="18.1640625" style="1" customWidth="1"/>
    <col min="16163" max="16163" width="16.5" style="1" customWidth="1"/>
    <col min="16164" max="16164" width="45.83203125" style="1" customWidth="1"/>
    <col min="16165" max="16165" width="44.1640625" style="1" customWidth="1"/>
    <col min="16166" max="16166" width="17" style="1" customWidth="1"/>
    <col min="16167" max="16167" width="20.1640625" style="1" customWidth="1"/>
    <col min="16168" max="16168" width="15.5" style="1" customWidth="1"/>
    <col min="16169" max="16169" width="19.83203125" style="1" customWidth="1"/>
    <col min="16170" max="16170" width="15.83203125" style="1" customWidth="1"/>
    <col min="16171" max="16173" width="19.33203125" style="1" customWidth="1"/>
    <col min="16174" max="16174" width="22.1640625" style="1" customWidth="1"/>
    <col min="16175" max="16175" width="19.1640625" style="1" customWidth="1"/>
    <col min="16176" max="16176" width="25.1640625" style="1" customWidth="1"/>
    <col min="16177" max="16177" width="12.33203125" style="1" customWidth="1"/>
    <col min="16178" max="16384" width="8.83203125" style="1"/>
  </cols>
  <sheetData>
    <row r="1" spans="1:49" ht="15.75" x14ac:dyDescent="0.25">
      <c r="B1" s="4" t="s">
        <v>13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4"/>
    </row>
    <row r="2" spans="1:49" ht="18.75" x14ac:dyDescent="0.3">
      <c r="C2" s="5" t="s">
        <v>168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49" ht="13.15" customHeight="1" x14ac:dyDescent="0.25">
      <c r="A3" s="2" t="s">
        <v>9</v>
      </c>
      <c r="B3" s="35"/>
      <c r="C3" s="36"/>
      <c r="D3" s="36"/>
      <c r="E3" s="109">
        <v>1</v>
      </c>
      <c r="F3" s="36"/>
      <c r="G3" s="36"/>
      <c r="H3" s="36"/>
      <c r="I3" s="109">
        <f>E3+1</f>
        <v>2</v>
      </c>
      <c r="J3" s="35"/>
      <c r="K3" s="35"/>
      <c r="L3" s="109">
        <f>I3+1</f>
        <v>3</v>
      </c>
      <c r="M3" s="36"/>
      <c r="N3" s="109">
        <f>L3+1</f>
        <v>4</v>
      </c>
      <c r="O3" s="36"/>
      <c r="P3" s="109">
        <f>N3+1</f>
        <v>5</v>
      </c>
      <c r="Q3" s="36"/>
      <c r="R3" s="109">
        <f>P3+1</f>
        <v>6</v>
      </c>
      <c r="S3" s="36"/>
      <c r="T3" s="109">
        <f>R3+1</f>
        <v>7</v>
      </c>
      <c r="U3" s="36"/>
      <c r="V3" s="109">
        <f>T3+1</f>
        <v>8</v>
      </c>
      <c r="W3" s="36"/>
      <c r="X3" s="109">
        <f>V3+1</f>
        <v>9</v>
      </c>
      <c r="Y3" s="36"/>
      <c r="Z3" s="109">
        <f>X3+1</f>
        <v>10</v>
      </c>
      <c r="AA3" s="36"/>
      <c r="AB3" s="109">
        <f>Z3+1</f>
        <v>11</v>
      </c>
      <c r="AC3" s="36"/>
      <c r="AD3" s="109">
        <f>AB3+1</f>
        <v>12</v>
      </c>
      <c r="AE3" s="109">
        <f>AD3+1</f>
        <v>13</v>
      </c>
      <c r="AF3" s="109">
        <f>AE3+1</f>
        <v>14</v>
      </c>
      <c r="AG3" s="36"/>
      <c r="AH3" s="36"/>
      <c r="AI3" s="109">
        <f>AF3+1</f>
        <v>15</v>
      </c>
      <c r="AJ3" s="36"/>
      <c r="AK3" s="36"/>
      <c r="AL3" s="109">
        <f>AI3+1</f>
        <v>16</v>
      </c>
      <c r="AM3" s="37"/>
      <c r="AN3" s="37"/>
      <c r="AO3" s="109">
        <f>AL3+1</f>
        <v>17</v>
      </c>
      <c r="AP3" s="109"/>
      <c r="AQ3" s="109"/>
      <c r="AR3" s="109"/>
      <c r="AS3" s="109"/>
    </row>
    <row r="4" spans="1:49" ht="13.15" customHeight="1" x14ac:dyDescent="0.2">
      <c r="A4" s="167" t="s">
        <v>1</v>
      </c>
      <c r="B4" s="167" t="s">
        <v>2</v>
      </c>
      <c r="C4" s="181" t="s">
        <v>171</v>
      </c>
      <c r="D4" s="168" t="s">
        <v>142</v>
      </c>
      <c r="E4" s="181" t="s">
        <v>106</v>
      </c>
      <c r="F4" s="168" t="s">
        <v>107</v>
      </c>
      <c r="G4" s="168" t="s">
        <v>109</v>
      </c>
      <c r="H4" s="168" t="s">
        <v>143</v>
      </c>
      <c r="I4" s="181" t="s">
        <v>108</v>
      </c>
      <c r="J4" s="168" t="s">
        <v>110</v>
      </c>
      <c r="K4" s="168" t="s">
        <v>144</v>
      </c>
      <c r="L4" s="181" t="s">
        <v>112</v>
      </c>
      <c r="M4" s="168" t="s">
        <v>142</v>
      </c>
      <c r="N4" s="181" t="s">
        <v>97</v>
      </c>
      <c r="O4" s="168" t="s">
        <v>142</v>
      </c>
      <c r="P4" s="181" t="s">
        <v>111</v>
      </c>
      <c r="Q4" s="168" t="s">
        <v>142</v>
      </c>
      <c r="R4" s="181" t="s">
        <v>113</v>
      </c>
      <c r="S4" s="168" t="s">
        <v>142</v>
      </c>
      <c r="T4" s="181" t="s">
        <v>64</v>
      </c>
      <c r="U4" s="168" t="s">
        <v>142</v>
      </c>
      <c r="V4" s="181" t="s">
        <v>65</v>
      </c>
      <c r="W4" s="168" t="s">
        <v>142</v>
      </c>
      <c r="X4" s="181" t="s">
        <v>114</v>
      </c>
      <c r="Y4" s="168" t="s">
        <v>142</v>
      </c>
      <c r="Z4" s="181" t="s">
        <v>115</v>
      </c>
      <c r="AA4" s="168" t="s">
        <v>142</v>
      </c>
      <c r="AB4" s="181" t="s">
        <v>116</v>
      </c>
      <c r="AC4" s="168" t="s">
        <v>142</v>
      </c>
      <c r="AD4" s="181" t="s">
        <v>117</v>
      </c>
      <c r="AE4" s="181" t="s">
        <v>118</v>
      </c>
      <c r="AF4" s="181" t="s">
        <v>119</v>
      </c>
      <c r="AG4" s="168" t="s">
        <v>121</v>
      </c>
      <c r="AH4" s="168" t="s">
        <v>145</v>
      </c>
      <c r="AI4" s="181" t="s">
        <v>120</v>
      </c>
      <c r="AJ4" s="168" t="s">
        <v>125</v>
      </c>
      <c r="AK4" s="168" t="s">
        <v>66</v>
      </c>
      <c r="AL4" s="181" t="s">
        <v>122</v>
      </c>
      <c r="AM4" s="168" t="s">
        <v>124</v>
      </c>
      <c r="AN4" s="168" t="s">
        <v>146</v>
      </c>
      <c r="AO4" s="181" t="s">
        <v>123</v>
      </c>
      <c r="AP4" s="185" t="s">
        <v>159</v>
      </c>
      <c r="AQ4" s="182" t="s">
        <v>160</v>
      </c>
      <c r="AR4" s="185" t="s">
        <v>88</v>
      </c>
      <c r="AS4" s="182" t="s">
        <v>89</v>
      </c>
      <c r="AT4" s="181" t="s">
        <v>67</v>
      </c>
      <c r="AU4" s="181" t="s">
        <v>10</v>
      </c>
      <c r="AV4" s="181" t="s">
        <v>36</v>
      </c>
    </row>
    <row r="5" spans="1:49" ht="13.15" customHeight="1" x14ac:dyDescent="0.2">
      <c r="A5" s="167"/>
      <c r="B5" s="188"/>
      <c r="C5" s="181"/>
      <c r="D5" s="168"/>
      <c r="E5" s="181"/>
      <c r="F5" s="168"/>
      <c r="G5" s="168"/>
      <c r="H5" s="168"/>
      <c r="I5" s="181"/>
      <c r="J5" s="168"/>
      <c r="K5" s="168"/>
      <c r="L5" s="181"/>
      <c r="M5" s="168"/>
      <c r="N5" s="181"/>
      <c r="O5" s="168"/>
      <c r="P5" s="181"/>
      <c r="Q5" s="168"/>
      <c r="R5" s="181"/>
      <c r="S5" s="168"/>
      <c r="T5" s="181"/>
      <c r="U5" s="168"/>
      <c r="V5" s="181"/>
      <c r="W5" s="168"/>
      <c r="X5" s="181"/>
      <c r="Y5" s="168"/>
      <c r="Z5" s="181"/>
      <c r="AA5" s="168"/>
      <c r="AB5" s="181"/>
      <c r="AC5" s="168"/>
      <c r="AD5" s="181"/>
      <c r="AE5" s="181"/>
      <c r="AF5" s="181"/>
      <c r="AG5" s="168"/>
      <c r="AH5" s="168"/>
      <c r="AI5" s="181"/>
      <c r="AJ5" s="168"/>
      <c r="AK5" s="168"/>
      <c r="AL5" s="181"/>
      <c r="AM5" s="168"/>
      <c r="AN5" s="168"/>
      <c r="AO5" s="181"/>
      <c r="AP5" s="183"/>
      <c r="AQ5" s="183"/>
      <c r="AR5" s="186"/>
      <c r="AS5" s="183"/>
      <c r="AT5" s="181"/>
      <c r="AU5" s="181"/>
      <c r="AV5" s="181"/>
    </row>
    <row r="6" spans="1:49" ht="152.25" customHeight="1" x14ac:dyDescent="0.2">
      <c r="A6" s="167"/>
      <c r="B6" s="167"/>
      <c r="C6" s="181"/>
      <c r="D6" s="168"/>
      <c r="E6" s="181"/>
      <c r="F6" s="168"/>
      <c r="G6" s="168"/>
      <c r="H6" s="168"/>
      <c r="I6" s="181"/>
      <c r="J6" s="168"/>
      <c r="K6" s="168"/>
      <c r="L6" s="181"/>
      <c r="M6" s="168"/>
      <c r="N6" s="181"/>
      <c r="O6" s="168"/>
      <c r="P6" s="181"/>
      <c r="Q6" s="168"/>
      <c r="R6" s="181"/>
      <c r="S6" s="168"/>
      <c r="T6" s="181"/>
      <c r="U6" s="168"/>
      <c r="V6" s="181"/>
      <c r="W6" s="168"/>
      <c r="X6" s="181"/>
      <c r="Y6" s="168"/>
      <c r="Z6" s="181"/>
      <c r="AA6" s="168"/>
      <c r="AB6" s="181"/>
      <c r="AC6" s="168"/>
      <c r="AD6" s="181"/>
      <c r="AE6" s="181"/>
      <c r="AF6" s="181"/>
      <c r="AG6" s="168"/>
      <c r="AH6" s="168"/>
      <c r="AI6" s="181"/>
      <c r="AJ6" s="168"/>
      <c r="AK6" s="168"/>
      <c r="AL6" s="181"/>
      <c r="AM6" s="168"/>
      <c r="AN6" s="168"/>
      <c r="AO6" s="181"/>
      <c r="AP6" s="184"/>
      <c r="AQ6" s="184"/>
      <c r="AR6" s="187"/>
      <c r="AS6" s="184"/>
      <c r="AT6" s="181"/>
      <c r="AU6" s="181"/>
      <c r="AV6" s="181"/>
    </row>
    <row r="7" spans="1:49" x14ac:dyDescent="0.2">
      <c r="A7" s="190" t="s">
        <v>68</v>
      </c>
      <c r="B7" s="191"/>
      <c r="C7" s="117">
        <v>1</v>
      </c>
      <c r="D7" s="117">
        <v>2</v>
      </c>
      <c r="E7" s="117" t="s">
        <v>126</v>
      </c>
      <c r="F7" s="117" t="s">
        <v>127</v>
      </c>
      <c r="G7" s="118" t="s">
        <v>128</v>
      </c>
      <c r="H7" s="117">
        <v>6</v>
      </c>
      <c r="I7" s="117" t="s">
        <v>147</v>
      </c>
      <c r="J7" s="117">
        <v>8</v>
      </c>
      <c r="K7" s="117">
        <v>9</v>
      </c>
      <c r="L7" s="117" t="s">
        <v>129</v>
      </c>
      <c r="M7" s="117">
        <v>11</v>
      </c>
      <c r="N7" s="117" t="s">
        <v>130</v>
      </c>
      <c r="O7" s="117">
        <v>13</v>
      </c>
      <c r="P7" s="117" t="s">
        <v>131</v>
      </c>
      <c r="Q7" s="117">
        <v>15</v>
      </c>
      <c r="R7" s="117" t="s">
        <v>132</v>
      </c>
      <c r="S7" s="117">
        <v>17</v>
      </c>
      <c r="T7" s="117" t="s">
        <v>133</v>
      </c>
      <c r="U7" s="117">
        <v>19</v>
      </c>
      <c r="V7" s="117" t="s">
        <v>134</v>
      </c>
      <c r="W7" s="117">
        <v>21</v>
      </c>
      <c r="X7" s="117" t="s">
        <v>135</v>
      </c>
      <c r="Y7" s="117">
        <v>23</v>
      </c>
      <c r="Z7" s="117" t="s">
        <v>136</v>
      </c>
      <c r="AA7" s="117">
        <v>25</v>
      </c>
      <c r="AB7" s="117" t="s">
        <v>137</v>
      </c>
      <c r="AC7" s="117">
        <v>27</v>
      </c>
      <c r="AD7" s="117" t="s">
        <v>138</v>
      </c>
      <c r="AE7" s="117">
        <v>29</v>
      </c>
      <c r="AF7" s="117">
        <v>30</v>
      </c>
      <c r="AG7" s="117">
        <v>31</v>
      </c>
      <c r="AH7" s="117">
        <v>32</v>
      </c>
      <c r="AI7" s="117" t="s">
        <v>139</v>
      </c>
      <c r="AJ7" s="117">
        <v>34</v>
      </c>
      <c r="AK7" s="117">
        <v>35</v>
      </c>
      <c r="AL7" s="117" t="s">
        <v>140</v>
      </c>
      <c r="AM7" s="117">
        <v>37</v>
      </c>
      <c r="AN7" s="117">
        <v>38</v>
      </c>
      <c r="AO7" s="117" t="s">
        <v>141</v>
      </c>
      <c r="AP7" s="117">
        <v>40</v>
      </c>
      <c r="AQ7" s="117" t="s">
        <v>161</v>
      </c>
      <c r="AR7" s="117">
        <v>42</v>
      </c>
      <c r="AS7" s="117" t="s">
        <v>162</v>
      </c>
      <c r="AT7" s="117" t="s">
        <v>163</v>
      </c>
      <c r="AU7" s="117" t="s">
        <v>164</v>
      </c>
      <c r="AV7" s="119" t="s">
        <v>165</v>
      </c>
    </row>
    <row r="8" spans="1:49" ht="13.5" x14ac:dyDescent="0.25">
      <c r="A8" s="189"/>
      <c r="B8" s="189"/>
      <c r="C8" s="120" t="s">
        <v>40</v>
      </c>
      <c r="D8" s="117"/>
      <c r="E8" s="121"/>
      <c r="F8" s="117"/>
      <c r="G8" s="117"/>
      <c r="H8" s="117"/>
      <c r="I8" s="121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22"/>
      <c r="AN8" s="117"/>
      <c r="AO8" s="122"/>
      <c r="AP8" s="122"/>
      <c r="AQ8" s="122"/>
      <c r="AR8" s="122"/>
      <c r="AS8" s="122"/>
      <c r="AT8" s="123"/>
      <c r="AU8" s="123"/>
      <c r="AV8" s="124" t="s">
        <v>8</v>
      </c>
    </row>
    <row r="9" spans="1:49" s="113" customFormat="1" ht="16.5" x14ac:dyDescent="0.25">
      <c r="A9" s="56">
        <v>1</v>
      </c>
      <c r="B9" s="12" t="s">
        <v>150</v>
      </c>
      <c r="C9" s="158">
        <v>24117</v>
      </c>
      <c r="D9" s="68">
        <v>0</v>
      </c>
      <c r="E9" s="144">
        <f>C9*D9</f>
        <v>0</v>
      </c>
      <c r="F9" s="60"/>
      <c r="G9" s="60">
        <f>F9*18</f>
        <v>0</v>
      </c>
      <c r="H9" s="60"/>
      <c r="I9" s="49">
        <f>G9*H9/1000*1%</f>
        <v>0</v>
      </c>
      <c r="J9" s="114"/>
      <c r="K9" s="114"/>
      <c r="L9" s="49">
        <f>J9*K9</f>
        <v>0</v>
      </c>
      <c r="M9" s="68"/>
      <c r="N9" s="49">
        <f>C9*M9</f>
        <v>0</v>
      </c>
      <c r="O9" s="68"/>
      <c r="P9" s="49">
        <f>C9*O9</f>
        <v>0</v>
      </c>
      <c r="Q9" s="68"/>
      <c r="R9" s="49">
        <f>C9*Q9</f>
        <v>0</v>
      </c>
      <c r="S9" s="148">
        <v>4.3800000000000002E-3</v>
      </c>
      <c r="T9" s="143">
        <f>C9*S9</f>
        <v>105.63246000000001</v>
      </c>
      <c r="U9" s="68"/>
      <c r="V9" s="49">
        <f>C9*U9</f>
        <v>0</v>
      </c>
      <c r="W9" s="148">
        <v>7.0000000000000007E-2</v>
      </c>
      <c r="X9" s="143">
        <f>C9*W9</f>
        <v>1688.19</v>
      </c>
      <c r="Y9" s="148">
        <v>0.20430000000000001</v>
      </c>
      <c r="Z9" s="144">
        <f>C9*Y9</f>
        <v>4927.1031000000003</v>
      </c>
      <c r="AA9" s="148">
        <v>0.55400000000000005</v>
      </c>
      <c r="AB9" s="143">
        <f>C9*AA9</f>
        <v>13360.818000000001</v>
      </c>
      <c r="AC9" s="148">
        <v>4.4299999999999999E-3</v>
      </c>
      <c r="AD9" s="143">
        <f t="shared" ref="AD9:AD19" si="0">C9*AC9</f>
        <v>106.83830999999999</v>
      </c>
      <c r="AE9" s="49"/>
      <c r="AF9" s="49"/>
      <c r="AG9" s="60"/>
      <c r="AH9" s="68"/>
      <c r="AI9" s="49">
        <f>AG9*AH9</f>
        <v>0</v>
      </c>
      <c r="AJ9" s="60"/>
      <c r="AK9" s="68"/>
      <c r="AL9" s="49">
        <f>AJ9*AK9</f>
        <v>0</v>
      </c>
      <c r="AM9" s="54"/>
      <c r="AN9" s="54"/>
      <c r="AO9" s="49">
        <f>AM9*AN9*12/1000</f>
        <v>0</v>
      </c>
      <c r="AP9" s="142">
        <v>5.3100000000000001E-2</v>
      </c>
      <c r="AQ9" s="144">
        <f>AP9*C9</f>
        <v>1280.6127000000001</v>
      </c>
      <c r="AR9" s="143">
        <v>2.1999999999999999E-2</v>
      </c>
      <c r="AS9" s="144">
        <f>AR9*C9</f>
        <v>530.57399999999996</v>
      </c>
      <c r="AT9" s="51">
        <f>E9+I9+L9+N9+P9+R9+T9+V9+X9+Z9+AB9+AD9+AE9+AF9+AI9+AL9+AO9+AQ9+AS9</f>
        <v>21999.768570000004</v>
      </c>
      <c r="AU9" s="126">
        <f t="shared" ref="AU9:AU17" si="1">AT9/C9</f>
        <v>0.91221000000000019</v>
      </c>
      <c r="AV9" s="127">
        <f t="shared" ref="AV9:AV17" si="2">ROUND((AT9/C9)/($AT$20/$C$20),5)</f>
        <v>0.88217000000000001</v>
      </c>
      <c r="AW9" s="112"/>
    </row>
    <row r="10" spans="1:49" s="113" customFormat="1" ht="16.5" x14ac:dyDescent="0.25">
      <c r="A10" s="56">
        <v>2</v>
      </c>
      <c r="B10" s="12" t="s">
        <v>151</v>
      </c>
      <c r="C10" s="158">
        <v>1173</v>
      </c>
      <c r="D10" s="68">
        <v>0.68</v>
      </c>
      <c r="E10" s="144">
        <f t="shared" ref="E10:E19" si="3">C10*D10</f>
        <v>797.6400000000001</v>
      </c>
      <c r="F10" s="60"/>
      <c r="G10" s="60">
        <f t="shared" ref="G10:G19" si="4">F10*18</f>
        <v>0</v>
      </c>
      <c r="H10" s="60"/>
      <c r="I10" s="49">
        <f t="shared" ref="I10:I19" si="5">G10*H10/1000*1%</f>
        <v>0</v>
      </c>
      <c r="J10" s="114"/>
      <c r="K10" s="114"/>
      <c r="L10" s="49">
        <f t="shared" ref="L10:L19" si="6">J10*K10</f>
        <v>0</v>
      </c>
      <c r="M10" s="68"/>
      <c r="N10" s="49">
        <f t="shared" ref="N10:N19" si="7">C10*M10</f>
        <v>0</v>
      </c>
      <c r="O10" s="68"/>
      <c r="P10" s="49">
        <f t="shared" ref="P10:P19" si="8">C10*O10</f>
        <v>0</v>
      </c>
      <c r="Q10" s="68"/>
      <c r="R10" s="49">
        <f t="shared" ref="R10:R19" si="9">C10*Q10</f>
        <v>0</v>
      </c>
      <c r="S10" s="148">
        <v>4.4299999999999999E-3</v>
      </c>
      <c r="T10" s="143">
        <f t="shared" ref="T10:T19" si="10">C10*S10</f>
        <v>5.1963900000000001</v>
      </c>
      <c r="U10" s="68"/>
      <c r="V10" s="49">
        <f t="shared" ref="V10:V19" si="11">C10*U10</f>
        <v>0</v>
      </c>
      <c r="W10" s="148">
        <v>0.11700000000000001</v>
      </c>
      <c r="X10" s="143">
        <f t="shared" ref="X10:X19" si="12">C10*W10</f>
        <v>137.24100000000001</v>
      </c>
      <c r="Y10" s="148">
        <v>7.9699999999999993E-2</v>
      </c>
      <c r="Z10" s="144">
        <f t="shared" ref="Z10:Z19" si="13">C10*Y10</f>
        <v>93.488099999999989</v>
      </c>
      <c r="AA10" s="148">
        <v>0.38700000000000001</v>
      </c>
      <c r="AB10" s="143">
        <f t="shared" ref="AB10:AB19" si="14">C10*AA10</f>
        <v>453.95100000000002</v>
      </c>
      <c r="AC10" s="148">
        <v>2.98E-3</v>
      </c>
      <c r="AD10" s="143">
        <f t="shared" si="0"/>
        <v>3.4955400000000001</v>
      </c>
      <c r="AE10" s="49"/>
      <c r="AF10" s="49"/>
      <c r="AG10" s="60"/>
      <c r="AH10" s="68"/>
      <c r="AI10" s="49">
        <f t="shared" ref="AI10:AI19" si="15">AG10*AH10</f>
        <v>0</v>
      </c>
      <c r="AJ10" s="60"/>
      <c r="AK10" s="68"/>
      <c r="AL10" s="49">
        <f t="shared" ref="AL10:AL19" si="16">AJ10*AK10</f>
        <v>0</v>
      </c>
      <c r="AM10" s="54"/>
      <c r="AN10" s="54"/>
      <c r="AO10" s="49">
        <f t="shared" ref="AO10:AO19" si="17">AM10*AN10*12/1000</f>
        <v>0</v>
      </c>
      <c r="AP10" s="142">
        <v>1.7899999999999999E-3</v>
      </c>
      <c r="AQ10" s="144">
        <f t="shared" ref="AQ10:AQ17" si="18">AP10*C10</f>
        <v>2.0996699999999997</v>
      </c>
      <c r="AR10" s="143">
        <v>7.0999999999999994E-2</v>
      </c>
      <c r="AS10" s="144">
        <f t="shared" ref="AS10:AS17" si="19">AR10*C10</f>
        <v>83.282999999999987</v>
      </c>
      <c r="AT10" s="51">
        <f t="shared" ref="AT10:AT17" si="20">E10+I10+L10+N10+P10+R10+T10+V10+X10+Z10+AB10+AD10+AE10+AF10+AI10+AL10+AO10+AQ10+AS10</f>
        <v>1576.3946999999998</v>
      </c>
      <c r="AU10" s="126">
        <f t="shared" si="1"/>
        <v>1.3438999999999999</v>
      </c>
      <c r="AV10" s="127">
        <f t="shared" si="2"/>
        <v>1.2996399999999999</v>
      </c>
      <c r="AW10" s="112"/>
    </row>
    <row r="11" spans="1:49" s="113" customFormat="1" ht="16.5" x14ac:dyDescent="0.25">
      <c r="A11" s="56">
        <v>3</v>
      </c>
      <c r="B11" s="12" t="s">
        <v>152</v>
      </c>
      <c r="C11" s="158">
        <v>1359</v>
      </c>
      <c r="D11" s="68">
        <v>0.68</v>
      </c>
      <c r="E11" s="144">
        <f t="shared" si="3"/>
        <v>924.12000000000012</v>
      </c>
      <c r="F11" s="60"/>
      <c r="G11" s="60">
        <f t="shared" si="4"/>
        <v>0</v>
      </c>
      <c r="H11" s="60"/>
      <c r="I11" s="49">
        <f t="shared" si="5"/>
        <v>0</v>
      </c>
      <c r="J11" s="114"/>
      <c r="K11" s="114"/>
      <c r="L11" s="49">
        <f t="shared" si="6"/>
        <v>0</v>
      </c>
      <c r="M11" s="68"/>
      <c r="N11" s="49">
        <f t="shared" si="7"/>
        <v>0</v>
      </c>
      <c r="O11" s="68"/>
      <c r="P11" s="49">
        <f t="shared" si="8"/>
        <v>0</v>
      </c>
      <c r="Q11" s="68"/>
      <c r="R11" s="49">
        <f t="shared" si="9"/>
        <v>0</v>
      </c>
      <c r="S11" s="148">
        <v>4.4299999999999999E-3</v>
      </c>
      <c r="T11" s="143">
        <f t="shared" si="10"/>
        <v>6.0203699999999998</v>
      </c>
      <c r="U11" s="68"/>
      <c r="V11" s="49">
        <f t="shared" si="11"/>
        <v>0</v>
      </c>
      <c r="W11" s="148">
        <v>0.11700000000000001</v>
      </c>
      <c r="X11" s="143">
        <f t="shared" si="12"/>
        <v>159.00300000000001</v>
      </c>
      <c r="Y11" s="148">
        <v>7.9699999999999993E-2</v>
      </c>
      <c r="Z11" s="144">
        <f t="shared" si="13"/>
        <v>108.31229999999999</v>
      </c>
      <c r="AA11" s="148">
        <v>0.38700000000000001</v>
      </c>
      <c r="AB11" s="143">
        <f t="shared" si="14"/>
        <v>525.93299999999999</v>
      </c>
      <c r="AC11" s="148">
        <v>2.98E-3</v>
      </c>
      <c r="AD11" s="143">
        <f t="shared" si="0"/>
        <v>4.0498200000000004</v>
      </c>
      <c r="AE11" s="49"/>
      <c r="AF11" s="49"/>
      <c r="AG11" s="60"/>
      <c r="AH11" s="68"/>
      <c r="AI11" s="49">
        <f t="shared" si="15"/>
        <v>0</v>
      </c>
      <c r="AJ11" s="60"/>
      <c r="AK11" s="68"/>
      <c r="AL11" s="49">
        <f t="shared" si="16"/>
        <v>0</v>
      </c>
      <c r="AM11" s="54"/>
      <c r="AN11" s="54"/>
      <c r="AO11" s="49">
        <f t="shared" si="17"/>
        <v>0</v>
      </c>
      <c r="AP11" s="142">
        <v>1.7899999999999999E-3</v>
      </c>
      <c r="AQ11" s="144">
        <f t="shared" si="18"/>
        <v>2.4326099999999999</v>
      </c>
      <c r="AR11" s="143">
        <v>7.0999999999999994E-2</v>
      </c>
      <c r="AS11" s="144">
        <f t="shared" si="19"/>
        <v>96.48899999999999</v>
      </c>
      <c r="AT11" s="51">
        <f t="shared" si="20"/>
        <v>1826.3601000000001</v>
      </c>
      <c r="AU11" s="126">
        <f t="shared" si="1"/>
        <v>1.3439000000000001</v>
      </c>
      <c r="AV11" s="127">
        <f t="shared" si="2"/>
        <v>1.2996399999999999</v>
      </c>
      <c r="AW11" s="112"/>
    </row>
    <row r="12" spans="1:49" s="113" customFormat="1" ht="16.5" x14ac:dyDescent="0.25">
      <c r="A12" s="56">
        <v>4</v>
      </c>
      <c r="B12" s="12" t="s">
        <v>153</v>
      </c>
      <c r="C12" s="158">
        <v>718</v>
      </c>
      <c r="D12" s="68">
        <v>0.68</v>
      </c>
      <c r="E12" s="144">
        <f t="shared" si="3"/>
        <v>488.24</v>
      </c>
      <c r="F12" s="60"/>
      <c r="G12" s="60">
        <f t="shared" si="4"/>
        <v>0</v>
      </c>
      <c r="H12" s="60"/>
      <c r="I12" s="49">
        <f t="shared" si="5"/>
        <v>0</v>
      </c>
      <c r="J12" s="114"/>
      <c r="K12" s="114"/>
      <c r="L12" s="49">
        <f t="shared" si="6"/>
        <v>0</v>
      </c>
      <c r="M12" s="68"/>
      <c r="N12" s="49">
        <f t="shared" si="7"/>
        <v>0</v>
      </c>
      <c r="O12" s="68"/>
      <c r="P12" s="49">
        <f t="shared" si="8"/>
        <v>0</v>
      </c>
      <c r="Q12" s="68"/>
      <c r="R12" s="49">
        <f>C12*Q12</f>
        <v>0</v>
      </c>
      <c r="S12" s="148">
        <v>4.4299999999999999E-3</v>
      </c>
      <c r="T12" s="143">
        <f t="shared" si="10"/>
        <v>3.1807400000000001</v>
      </c>
      <c r="U12" s="68"/>
      <c r="V12" s="49">
        <f t="shared" si="11"/>
        <v>0</v>
      </c>
      <c r="W12" s="148">
        <v>0.11700000000000001</v>
      </c>
      <c r="X12" s="143">
        <f t="shared" si="12"/>
        <v>84.006</v>
      </c>
      <c r="Y12" s="148">
        <v>7.9699999999999993E-2</v>
      </c>
      <c r="Z12" s="144">
        <f t="shared" si="13"/>
        <v>57.224599999999995</v>
      </c>
      <c r="AA12" s="148">
        <v>0.38700000000000001</v>
      </c>
      <c r="AB12" s="143">
        <f t="shared" si="14"/>
        <v>277.86599999999999</v>
      </c>
      <c r="AC12" s="148">
        <v>2.98E-3</v>
      </c>
      <c r="AD12" s="143">
        <f t="shared" si="0"/>
        <v>2.13964</v>
      </c>
      <c r="AE12" s="49"/>
      <c r="AF12" s="49"/>
      <c r="AG12" s="60"/>
      <c r="AH12" s="68"/>
      <c r="AI12" s="49">
        <f t="shared" si="15"/>
        <v>0</v>
      </c>
      <c r="AJ12" s="60"/>
      <c r="AK12" s="68"/>
      <c r="AL12" s="49">
        <f t="shared" si="16"/>
        <v>0</v>
      </c>
      <c r="AM12" s="54"/>
      <c r="AN12" s="54"/>
      <c r="AO12" s="49">
        <f t="shared" si="17"/>
        <v>0</v>
      </c>
      <c r="AP12" s="142">
        <v>1.7899999999999999E-3</v>
      </c>
      <c r="AQ12" s="144">
        <f t="shared" si="18"/>
        <v>1.28522</v>
      </c>
      <c r="AR12" s="143">
        <v>7.0999999999999994E-2</v>
      </c>
      <c r="AS12" s="144">
        <f t="shared" si="19"/>
        <v>50.977999999999994</v>
      </c>
      <c r="AT12" s="51">
        <f t="shared" si="20"/>
        <v>964.92019999999991</v>
      </c>
      <c r="AU12" s="126">
        <f t="shared" si="1"/>
        <v>1.3438999999999999</v>
      </c>
      <c r="AV12" s="127">
        <f t="shared" si="2"/>
        <v>1.2996399999999999</v>
      </c>
      <c r="AW12" s="112"/>
    </row>
    <row r="13" spans="1:49" s="113" customFormat="1" ht="16.5" x14ac:dyDescent="0.25">
      <c r="A13" s="56">
        <v>5</v>
      </c>
      <c r="B13" s="12" t="s">
        <v>154</v>
      </c>
      <c r="C13" s="158">
        <v>1111</v>
      </c>
      <c r="D13" s="68">
        <v>0.68</v>
      </c>
      <c r="E13" s="144">
        <f t="shared" si="3"/>
        <v>755.48</v>
      </c>
      <c r="F13" s="60"/>
      <c r="G13" s="60">
        <f t="shared" si="4"/>
        <v>0</v>
      </c>
      <c r="H13" s="60"/>
      <c r="I13" s="49">
        <f t="shared" si="5"/>
        <v>0</v>
      </c>
      <c r="J13" s="114"/>
      <c r="K13" s="114"/>
      <c r="L13" s="49">
        <f t="shared" si="6"/>
        <v>0</v>
      </c>
      <c r="M13" s="68"/>
      <c r="N13" s="49">
        <f t="shared" si="7"/>
        <v>0</v>
      </c>
      <c r="O13" s="68"/>
      <c r="P13" s="49">
        <f t="shared" si="8"/>
        <v>0</v>
      </c>
      <c r="Q13" s="68"/>
      <c r="R13" s="49">
        <f t="shared" si="9"/>
        <v>0</v>
      </c>
      <c r="S13" s="148">
        <v>4.4299999999999999E-3</v>
      </c>
      <c r="T13" s="143">
        <f t="shared" si="10"/>
        <v>4.9217300000000002</v>
      </c>
      <c r="U13" s="68"/>
      <c r="V13" s="49">
        <f t="shared" si="11"/>
        <v>0</v>
      </c>
      <c r="W13" s="148">
        <v>0.11700000000000001</v>
      </c>
      <c r="X13" s="143">
        <f t="shared" si="12"/>
        <v>129.98699999999999</v>
      </c>
      <c r="Y13" s="148">
        <v>7.9699999999999993E-2</v>
      </c>
      <c r="Z13" s="144">
        <f t="shared" si="13"/>
        <v>88.546699999999987</v>
      </c>
      <c r="AA13" s="148">
        <v>0.38700000000000001</v>
      </c>
      <c r="AB13" s="143">
        <f t="shared" si="14"/>
        <v>429.95699999999999</v>
      </c>
      <c r="AC13" s="148">
        <v>2.98E-3</v>
      </c>
      <c r="AD13" s="143">
        <f t="shared" si="0"/>
        <v>3.3107799999999998</v>
      </c>
      <c r="AE13" s="49"/>
      <c r="AF13" s="49"/>
      <c r="AG13" s="60"/>
      <c r="AH13" s="68"/>
      <c r="AI13" s="49">
        <f t="shared" si="15"/>
        <v>0</v>
      </c>
      <c r="AJ13" s="60"/>
      <c r="AK13" s="68"/>
      <c r="AL13" s="49">
        <f t="shared" si="16"/>
        <v>0</v>
      </c>
      <c r="AM13" s="54"/>
      <c r="AN13" s="54"/>
      <c r="AO13" s="49">
        <f t="shared" si="17"/>
        <v>0</v>
      </c>
      <c r="AP13" s="142">
        <v>1.7899999999999999E-3</v>
      </c>
      <c r="AQ13" s="144">
        <f t="shared" si="18"/>
        <v>1.9886899999999998</v>
      </c>
      <c r="AR13" s="143">
        <v>7.0999999999999994E-2</v>
      </c>
      <c r="AS13" s="144">
        <f t="shared" si="19"/>
        <v>78.880999999999986</v>
      </c>
      <c r="AT13" s="51">
        <f t="shared" si="20"/>
        <v>1493.0728999999999</v>
      </c>
      <c r="AU13" s="126">
        <f t="shared" si="1"/>
        <v>1.3438999999999999</v>
      </c>
      <c r="AV13" s="127">
        <f t="shared" si="2"/>
        <v>1.2996399999999999</v>
      </c>
      <c r="AW13" s="112"/>
    </row>
    <row r="14" spans="1:49" s="113" customFormat="1" ht="16.5" x14ac:dyDescent="0.25">
      <c r="A14" s="56">
        <v>6</v>
      </c>
      <c r="B14" s="12" t="s">
        <v>155</v>
      </c>
      <c r="C14" s="158">
        <v>1494</v>
      </c>
      <c r="D14" s="68">
        <v>0.68</v>
      </c>
      <c r="E14" s="144">
        <f t="shared" si="3"/>
        <v>1015.9200000000001</v>
      </c>
      <c r="F14" s="60"/>
      <c r="G14" s="60">
        <f t="shared" si="4"/>
        <v>0</v>
      </c>
      <c r="H14" s="60"/>
      <c r="I14" s="49">
        <f t="shared" si="5"/>
        <v>0</v>
      </c>
      <c r="J14" s="114"/>
      <c r="K14" s="114"/>
      <c r="L14" s="49">
        <f t="shared" si="6"/>
        <v>0</v>
      </c>
      <c r="M14" s="68"/>
      <c r="N14" s="49">
        <f t="shared" si="7"/>
        <v>0</v>
      </c>
      <c r="O14" s="68"/>
      <c r="P14" s="49">
        <f t="shared" si="8"/>
        <v>0</v>
      </c>
      <c r="Q14" s="68"/>
      <c r="R14" s="49">
        <f t="shared" si="9"/>
        <v>0</v>
      </c>
      <c r="S14" s="148">
        <v>4.4299999999999999E-3</v>
      </c>
      <c r="T14" s="143">
        <f t="shared" si="10"/>
        <v>6.6184199999999995</v>
      </c>
      <c r="U14" s="68"/>
      <c r="V14" s="49">
        <f t="shared" si="11"/>
        <v>0</v>
      </c>
      <c r="W14" s="148">
        <v>0.11700000000000001</v>
      </c>
      <c r="X14" s="143">
        <f t="shared" si="12"/>
        <v>174.798</v>
      </c>
      <c r="Y14" s="148">
        <v>7.9699999999999993E-2</v>
      </c>
      <c r="Z14" s="144">
        <f t="shared" si="13"/>
        <v>119.0718</v>
      </c>
      <c r="AA14" s="148">
        <v>0.38700000000000001</v>
      </c>
      <c r="AB14" s="143">
        <f t="shared" si="14"/>
        <v>578.178</v>
      </c>
      <c r="AC14" s="148">
        <v>2.98E-3</v>
      </c>
      <c r="AD14" s="143">
        <f t="shared" si="0"/>
        <v>4.4521199999999999</v>
      </c>
      <c r="AE14" s="49"/>
      <c r="AF14" s="49"/>
      <c r="AG14" s="60"/>
      <c r="AH14" s="68"/>
      <c r="AI14" s="49">
        <f t="shared" si="15"/>
        <v>0</v>
      </c>
      <c r="AJ14" s="60"/>
      <c r="AK14" s="68"/>
      <c r="AL14" s="49">
        <f t="shared" si="16"/>
        <v>0</v>
      </c>
      <c r="AM14" s="54"/>
      <c r="AN14" s="54"/>
      <c r="AO14" s="49">
        <f t="shared" si="17"/>
        <v>0</v>
      </c>
      <c r="AP14" s="142">
        <v>1.7899999999999999E-3</v>
      </c>
      <c r="AQ14" s="144">
        <f t="shared" si="18"/>
        <v>2.6742599999999999</v>
      </c>
      <c r="AR14" s="143">
        <v>7.0999999999999994E-2</v>
      </c>
      <c r="AS14" s="144">
        <f t="shared" si="19"/>
        <v>106.07399999999998</v>
      </c>
      <c r="AT14" s="51">
        <f t="shared" si="20"/>
        <v>2007.7866000000001</v>
      </c>
      <c r="AU14" s="126">
        <f t="shared" si="1"/>
        <v>1.3439000000000001</v>
      </c>
      <c r="AV14" s="127">
        <f t="shared" si="2"/>
        <v>1.2996399999999999</v>
      </c>
      <c r="AW14" s="112"/>
    </row>
    <row r="15" spans="1:49" s="113" customFormat="1" ht="16.5" x14ac:dyDescent="0.25">
      <c r="A15" s="56">
        <v>7</v>
      </c>
      <c r="B15" s="12" t="s">
        <v>156</v>
      </c>
      <c r="C15" s="158">
        <v>1401</v>
      </c>
      <c r="D15" s="68">
        <v>0.68</v>
      </c>
      <c r="E15" s="144">
        <f t="shared" si="3"/>
        <v>952.68000000000006</v>
      </c>
      <c r="F15" s="60"/>
      <c r="G15" s="60">
        <f t="shared" si="4"/>
        <v>0</v>
      </c>
      <c r="H15" s="60"/>
      <c r="I15" s="49">
        <f t="shared" si="5"/>
        <v>0</v>
      </c>
      <c r="J15" s="114"/>
      <c r="K15" s="114"/>
      <c r="L15" s="49">
        <f t="shared" si="6"/>
        <v>0</v>
      </c>
      <c r="M15" s="68"/>
      <c r="N15" s="49">
        <f t="shared" si="7"/>
        <v>0</v>
      </c>
      <c r="O15" s="68"/>
      <c r="P15" s="49">
        <f t="shared" si="8"/>
        <v>0</v>
      </c>
      <c r="Q15" s="68"/>
      <c r="R15" s="49">
        <f t="shared" si="9"/>
        <v>0</v>
      </c>
      <c r="S15" s="148">
        <v>4.4299999999999999E-3</v>
      </c>
      <c r="T15" s="143">
        <f t="shared" si="10"/>
        <v>6.2064300000000001</v>
      </c>
      <c r="U15" s="68"/>
      <c r="V15" s="49">
        <f t="shared" si="11"/>
        <v>0</v>
      </c>
      <c r="W15" s="148">
        <v>0.11700000000000001</v>
      </c>
      <c r="X15" s="143">
        <f t="shared" si="12"/>
        <v>163.917</v>
      </c>
      <c r="Y15" s="148">
        <v>7.9699999999999993E-2</v>
      </c>
      <c r="Z15" s="144">
        <f t="shared" si="13"/>
        <v>111.65969999999999</v>
      </c>
      <c r="AA15" s="148">
        <v>0.38700000000000001</v>
      </c>
      <c r="AB15" s="143">
        <f t="shared" si="14"/>
        <v>542.18700000000001</v>
      </c>
      <c r="AC15" s="148">
        <v>2.98E-3</v>
      </c>
      <c r="AD15" s="143">
        <f t="shared" si="0"/>
        <v>4.1749799999999997</v>
      </c>
      <c r="AE15" s="49"/>
      <c r="AF15" s="49"/>
      <c r="AG15" s="60"/>
      <c r="AH15" s="68"/>
      <c r="AI15" s="49">
        <f t="shared" si="15"/>
        <v>0</v>
      </c>
      <c r="AJ15" s="60"/>
      <c r="AK15" s="68"/>
      <c r="AL15" s="49">
        <f t="shared" si="16"/>
        <v>0</v>
      </c>
      <c r="AM15" s="54"/>
      <c r="AN15" s="54"/>
      <c r="AO15" s="49">
        <f t="shared" si="17"/>
        <v>0</v>
      </c>
      <c r="AP15" s="142">
        <v>1.7899999999999999E-3</v>
      </c>
      <c r="AQ15" s="144">
        <f t="shared" si="18"/>
        <v>2.50779</v>
      </c>
      <c r="AR15" s="143">
        <v>7.0999999999999994E-2</v>
      </c>
      <c r="AS15" s="144">
        <f t="shared" si="19"/>
        <v>99.470999999999989</v>
      </c>
      <c r="AT15" s="51">
        <f t="shared" si="20"/>
        <v>1882.8038999999999</v>
      </c>
      <c r="AU15" s="126">
        <f t="shared" si="1"/>
        <v>1.3438999999999999</v>
      </c>
      <c r="AV15" s="127">
        <f t="shared" si="2"/>
        <v>1.2996399999999999</v>
      </c>
      <c r="AW15" s="112"/>
    </row>
    <row r="16" spans="1:49" s="113" customFormat="1" ht="16.5" x14ac:dyDescent="0.25">
      <c r="A16" s="56">
        <v>8</v>
      </c>
      <c r="B16" s="12" t="s">
        <v>157</v>
      </c>
      <c r="C16" s="158">
        <v>1315</v>
      </c>
      <c r="D16" s="68">
        <v>0.68</v>
      </c>
      <c r="E16" s="144">
        <f t="shared" si="3"/>
        <v>894.2</v>
      </c>
      <c r="F16" s="60"/>
      <c r="G16" s="60">
        <f t="shared" si="4"/>
        <v>0</v>
      </c>
      <c r="H16" s="60"/>
      <c r="I16" s="49">
        <f t="shared" si="5"/>
        <v>0</v>
      </c>
      <c r="J16" s="114"/>
      <c r="K16" s="114"/>
      <c r="L16" s="49">
        <f t="shared" si="6"/>
        <v>0</v>
      </c>
      <c r="M16" s="68"/>
      <c r="N16" s="49">
        <f t="shared" si="7"/>
        <v>0</v>
      </c>
      <c r="O16" s="68"/>
      <c r="P16" s="49">
        <f t="shared" si="8"/>
        <v>0</v>
      </c>
      <c r="Q16" s="68"/>
      <c r="R16" s="49">
        <f t="shared" si="9"/>
        <v>0</v>
      </c>
      <c r="S16" s="148">
        <v>4.4299999999999999E-3</v>
      </c>
      <c r="T16" s="143">
        <f t="shared" si="10"/>
        <v>5.82545</v>
      </c>
      <c r="U16" s="68"/>
      <c r="V16" s="49">
        <f t="shared" si="11"/>
        <v>0</v>
      </c>
      <c r="W16" s="148">
        <v>0.11700000000000001</v>
      </c>
      <c r="X16" s="143">
        <f t="shared" si="12"/>
        <v>153.85500000000002</v>
      </c>
      <c r="Y16" s="148">
        <v>7.9699999999999993E-2</v>
      </c>
      <c r="Z16" s="144">
        <f t="shared" si="13"/>
        <v>104.80549999999999</v>
      </c>
      <c r="AA16" s="148">
        <v>0.38700000000000001</v>
      </c>
      <c r="AB16" s="143">
        <f t="shared" si="14"/>
        <v>508.90500000000003</v>
      </c>
      <c r="AC16" s="148">
        <v>2.98E-3</v>
      </c>
      <c r="AD16" s="143">
        <f t="shared" si="0"/>
        <v>3.9186999999999999</v>
      </c>
      <c r="AE16" s="49"/>
      <c r="AF16" s="49"/>
      <c r="AG16" s="60"/>
      <c r="AH16" s="68"/>
      <c r="AI16" s="49">
        <f t="shared" si="15"/>
        <v>0</v>
      </c>
      <c r="AJ16" s="60"/>
      <c r="AK16" s="68"/>
      <c r="AL16" s="49">
        <f t="shared" si="16"/>
        <v>0</v>
      </c>
      <c r="AM16" s="54"/>
      <c r="AN16" s="54"/>
      <c r="AO16" s="49">
        <f t="shared" si="17"/>
        <v>0</v>
      </c>
      <c r="AP16" s="142">
        <v>1.7899999999999999E-3</v>
      </c>
      <c r="AQ16" s="144">
        <f t="shared" si="18"/>
        <v>2.35385</v>
      </c>
      <c r="AR16" s="143">
        <v>7.0999999999999994E-2</v>
      </c>
      <c r="AS16" s="144">
        <f t="shared" si="19"/>
        <v>93.364999999999995</v>
      </c>
      <c r="AT16" s="51">
        <f t="shared" si="20"/>
        <v>1767.2284999999999</v>
      </c>
      <c r="AU16" s="126">
        <f t="shared" si="1"/>
        <v>1.3438999999999999</v>
      </c>
      <c r="AV16" s="127">
        <f t="shared" si="2"/>
        <v>1.2996399999999999</v>
      </c>
      <c r="AW16" s="112"/>
    </row>
    <row r="17" spans="1:49" s="113" customFormat="1" ht="16.5" x14ac:dyDescent="0.25">
      <c r="A17" s="56">
        <v>9</v>
      </c>
      <c r="B17" s="12" t="s">
        <v>158</v>
      </c>
      <c r="C17" s="158">
        <v>913</v>
      </c>
      <c r="D17" s="68">
        <v>0.68</v>
      </c>
      <c r="E17" s="144">
        <f t="shared" si="3"/>
        <v>620.84</v>
      </c>
      <c r="F17" s="60"/>
      <c r="G17" s="60">
        <f t="shared" si="4"/>
        <v>0</v>
      </c>
      <c r="H17" s="60"/>
      <c r="I17" s="49">
        <f t="shared" si="5"/>
        <v>0</v>
      </c>
      <c r="J17" s="114"/>
      <c r="K17" s="114"/>
      <c r="L17" s="49">
        <f t="shared" si="6"/>
        <v>0</v>
      </c>
      <c r="M17" s="68"/>
      <c r="N17" s="49">
        <f t="shared" si="7"/>
        <v>0</v>
      </c>
      <c r="O17" s="68"/>
      <c r="P17" s="49">
        <f t="shared" si="8"/>
        <v>0</v>
      </c>
      <c r="Q17" s="68"/>
      <c r="R17" s="49">
        <f t="shared" si="9"/>
        <v>0</v>
      </c>
      <c r="S17" s="148">
        <v>4.4299999999999999E-3</v>
      </c>
      <c r="T17" s="143">
        <f t="shared" si="10"/>
        <v>4.0445900000000004</v>
      </c>
      <c r="U17" s="68"/>
      <c r="V17" s="49">
        <f t="shared" si="11"/>
        <v>0</v>
      </c>
      <c r="W17" s="148">
        <v>0.11700000000000001</v>
      </c>
      <c r="X17" s="143">
        <f t="shared" si="12"/>
        <v>106.82100000000001</v>
      </c>
      <c r="Y17" s="148">
        <v>7.9699999999999993E-2</v>
      </c>
      <c r="Z17" s="144">
        <f t="shared" si="13"/>
        <v>72.766099999999994</v>
      </c>
      <c r="AA17" s="148">
        <v>0.38700000000000001</v>
      </c>
      <c r="AB17" s="143">
        <f t="shared" si="14"/>
        <v>353.33100000000002</v>
      </c>
      <c r="AC17" s="148">
        <v>2.98E-3</v>
      </c>
      <c r="AD17" s="143">
        <f t="shared" si="0"/>
        <v>2.7207400000000002</v>
      </c>
      <c r="AE17" s="49"/>
      <c r="AF17" s="49"/>
      <c r="AG17" s="60"/>
      <c r="AH17" s="68"/>
      <c r="AI17" s="49">
        <f t="shared" si="15"/>
        <v>0</v>
      </c>
      <c r="AJ17" s="60"/>
      <c r="AK17" s="68"/>
      <c r="AL17" s="49">
        <f t="shared" si="16"/>
        <v>0</v>
      </c>
      <c r="AM17" s="54"/>
      <c r="AN17" s="54"/>
      <c r="AO17" s="49">
        <f t="shared" si="17"/>
        <v>0</v>
      </c>
      <c r="AP17" s="142">
        <v>1.7899999999999999E-3</v>
      </c>
      <c r="AQ17" s="144">
        <f t="shared" si="18"/>
        <v>1.6342699999999999</v>
      </c>
      <c r="AR17" s="143">
        <v>7.0999999999999994E-2</v>
      </c>
      <c r="AS17" s="144">
        <f t="shared" si="19"/>
        <v>64.822999999999993</v>
      </c>
      <c r="AT17" s="51">
        <f t="shared" si="20"/>
        <v>1226.9807000000001</v>
      </c>
      <c r="AU17" s="126">
        <f t="shared" si="1"/>
        <v>1.3439000000000001</v>
      </c>
      <c r="AV17" s="127">
        <f t="shared" si="2"/>
        <v>1.2996399999999999</v>
      </c>
      <c r="AW17" s="112"/>
    </row>
    <row r="18" spans="1:49" s="113" customFormat="1" ht="15.75" hidden="1" x14ac:dyDescent="0.25">
      <c r="A18" s="56">
        <v>10</v>
      </c>
      <c r="B18" s="12"/>
      <c r="C18" s="125">
        <f>ИНП2025!C18</f>
        <v>0</v>
      </c>
      <c r="D18" s="68">
        <v>0.68</v>
      </c>
      <c r="E18" s="49">
        <f t="shared" si="3"/>
        <v>0</v>
      </c>
      <c r="F18" s="60">
        <f t="shared" ref="F18:F19" si="21">ROUND(C18*5%,0)</f>
        <v>0</v>
      </c>
      <c r="G18" s="60">
        <f t="shared" si="4"/>
        <v>0</v>
      </c>
      <c r="H18" s="60"/>
      <c r="I18" s="49">
        <f t="shared" si="5"/>
        <v>0</v>
      </c>
      <c r="J18" s="114"/>
      <c r="K18" s="114"/>
      <c r="L18" s="49">
        <f t="shared" si="6"/>
        <v>0</v>
      </c>
      <c r="M18" s="68"/>
      <c r="N18" s="49">
        <f t="shared" si="7"/>
        <v>0</v>
      </c>
      <c r="O18" s="68"/>
      <c r="P18" s="49">
        <f t="shared" si="8"/>
        <v>0</v>
      </c>
      <c r="Q18" s="68"/>
      <c r="R18" s="49">
        <f t="shared" si="9"/>
        <v>0</v>
      </c>
      <c r="S18" s="68"/>
      <c r="T18" s="143">
        <f t="shared" si="10"/>
        <v>0</v>
      </c>
      <c r="U18" s="68"/>
      <c r="V18" s="49">
        <f t="shared" si="11"/>
        <v>0</v>
      </c>
      <c r="W18" s="68"/>
      <c r="X18" s="143">
        <f t="shared" si="12"/>
        <v>0</v>
      </c>
      <c r="Y18" s="68"/>
      <c r="Z18" s="144">
        <f t="shared" si="13"/>
        <v>0</v>
      </c>
      <c r="AA18" s="148">
        <v>0.38700000000000001</v>
      </c>
      <c r="AB18" s="143">
        <f t="shared" si="14"/>
        <v>0</v>
      </c>
      <c r="AC18" s="148">
        <v>2.98E-3</v>
      </c>
      <c r="AD18" s="143">
        <f t="shared" si="0"/>
        <v>0</v>
      </c>
      <c r="AE18" s="49"/>
      <c r="AF18" s="49"/>
      <c r="AG18" s="60"/>
      <c r="AH18" s="68"/>
      <c r="AI18" s="49">
        <f t="shared" si="15"/>
        <v>0</v>
      </c>
      <c r="AJ18" s="60"/>
      <c r="AK18" s="68"/>
      <c r="AL18" s="49">
        <f t="shared" si="16"/>
        <v>0</v>
      </c>
      <c r="AM18" s="54"/>
      <c r="AN18" s="54"/>
      <c r="AO18" s="49">
        <f t="shared" si="17"/>
        <v>0</v>
      </c>
      <c r="AP18" s="142"/>
      <c r="AQ18" s="144"/>
      <c r="AR18" s="49"/>
      <c r="AS18" s="144"/>
      <c r="AT18" s="51">
        <f t="shared" ref="AT18:AT19" si="22">E18+I18+L18+N18+P18+R18+T18+V18+X18+Z18+AB18+AD18+AE18+AF18+AI18+AL18+AO18</f>
        <v>0</v>
      </c>
      <c r="AU18" s="126"/>
      <c r="AV18" s="127"/>
      <c r="AW18" s="112"/>
    </row>
    <row r="19" spans="1:49" s="113" customFormat="1" ht="15.75" hidden="1" x14ac:dyDescent="0.25">
      <c r="A19" s="56">
        <v>11</v>
      </c>
      <c r="B19" s="12"/>
      <c r="C19" s="125">
        <f>ИНП2025!C19</f>
        <v>0</v>
      </c>
      <c r="D19" s="68">
        <v>0.68</v>
      </c>
      <c r="E19" s="49">
        <f t="shared" si="3"/>
        <v>0</v>
      </c>
      <c r="F19" s="60">
        <f t="shared" si="21"/>
        <v>0</v>
      </c>
      <c r="G19" s="60">
        <f t="shared" si="4"/>
        <v>0</v>
      </c>
      <c r="H19" s="60"/>
      <c r="I19" s="49">
        <f t="shared" si="5"/>
        <v>0</v>
      </c>
      <c r="J19" s="114"/>
      <c r="K19" s="114"/>
      <c r="L19" s="49">
        <f t="shared" si="6"/>
        <v>0</v>
      </c>
      <c r="M19" s="68"/>
      <c r="N19" s="49">
        <f t="shared" si="7"/>
        <v>0</v>
      </c>
      <c r="O19" s="68"/>
      <c r="P19" s="49">
        <f t="shared" si="8"/>
        <v>0</v>
      </c>
      <c r="Q19" s="68"/>
      <c r="R19" s="49">
        <f t="shared" si="9"/>
        <v>0</v>
      </c>
      <c r="S19" s="68"/>
      <c r="T19" s="143">
        <f t="shared" si="10"/>
        <v>0</v>
      </c>
      <c r="U19" s="68"/>
      <c r="V19" s="49">
        <f t="shared" si="11"/>
        <v>0</v>
      </c>
      <c r="W19" s="68"/>
      <c r="X19" s="143">
        <f t="shared" si="12"/>
        <v>0</v>
      </c>
      <c r="Y19" s="68"/>
      <c r="Z19" s="144">
        <f t="shared" si="13"/>
        <v>0</v>
      </c>
      <c r="AA19" s="148">
        <v>0.38700000000000001</v>
      </c>
      <c r="AB19" s="143">
        <f t="shared" si="14"/>
        <v>0</v>
      </c>
      <c r="AC19" s="148">
        <v>2.98E-3</v>
      </c>
      <c r="AD19" s="143">
        <f t="shared" si="0"/>
        <v>0</v>
      </c>
      <c r="AE19" s="49"/>
      <c r="AF19" s="49"/>
      <c r="AG19" s="60"/>
      <c r="AH19" s="68"/>
      <c r="AI19" s="49">
        <f t="shared" si="15"/>
        <v>0</v>
      </c>
      <c r="AJ19" s="60"/>
      <c r="AK19" s="68"/>
      <c r="AL19" s="49">
        <f t="shared" si="16"/>
        <v>0</v>
      </c>
      <c r="AM19" s="54"/>
      <c r="AN19" s="54"/>
      <c r="AO19" s="49">
        <f t="shared" si="17"/>
        <v>0</v>
      </c>
      <c r="AP19" s="49"/>
      <c r="AQ19" s="144"/>
      <c r="AR19" s="49"/>
      <c r="AS19" s="144"/>
      <c r="AT19" s="51">
        <f t="shared" si="22"/>
        <v>0</v>
      </c>
      <c r="AU19" s="126"/>
      <c r="AV19" s="127"/>
      <c r="AW19" s="112"/>
    </row>
    <row r="20" spans="1:49" ht="15.75" x14ac:dyDescent="0.25">
      <c r="A20" s="177" t="s">
        <v>0</v>
      </c>
      <c r="B20" s="177"/>
      <c r="C20" s="128">
        <f>SUM(C9:C19)</f>
        <v>33601</v>
      </c>
      <c r="D20" s="129" t="s">
        <v>84</v>
      </c>
      <c r="E20" s="145">
        <f>SUM(E9:E19)</f>
        <v>6449.12</v>
      </c>
      <c r="F20" s="130">
        <f>SUM(F9:F19)</f>
        <v>0</v>
      </c>
      <c r="G20" s="130">
        <f>SUM(G9:G19)</f>
        <v>0</v>
      </c>
      <c r="H20" s="129" t="s">
        <v>84</v>
      </c>
      <c r="I20" s="135">
        <f>SUM(I9:I19)</f>
        <v>0</v>
      </c>
      <c r="J20" s="130">
        <f>SUM(J9:J19)</f>
        <v>0</v>
      </c>
      <c r="K20" s="131" t="s">
        <v>7</v>
      </c>
      <c r="L20" s="135">
        <f>SUM(L9:L19)</f>
        <v>0</v>
      </c>
      <c r="M20" s="131" t="s">
        <v>7</v>
      </c>
      <c r="N20" s="135">
        <f t="shared" ref="N20:P20" si="23">SUM(N9:N19)</f>
        <v>0</v>
      </c>
      <c r="O20" s="131" t="s">
        <v>7</v>
      </c>
      <c r="P20" s="135">
        <f t="shared" si="23"/>
        <v>0</v>
      </c>
      <c r="Q20" s="131" t="s">
        <v>7</v>
      </c>
      <c r="R20" s="135">
        <f t="shared" ref="R20" si="24">SUM(R9:R19)</f>
        <v>0</v>
      </c>
      <c r="S20" s="131" t="s">
        <v>7</v>
      </c>
      <c r="T20" s="146">
        <f t="shared" ref="T20" si="25">SUM(T9:T19)</f>
        <v>147.64658</v>
      </c>
      <c r="U20" s="131" t="s">
        <v>7</v>
      </c>
      <c r="V20" s="135">
        <f t="shared" ref="V20" si="26">SUM(V9:V19)</f>
        <v>0</v>
      </c>
      <c r="W20" s="131" t="s">
        <v>7</v>
      </c>
      <c r="X20" s="146">
        <f t="shared" ref="X20" si="27">SUM(X9:X19)</f>
        <v>2797.8180000000002</v>
      </c>
      <c r="Y20" s="131" t="s">
        <v>7</v>
      </c>
      <c r="Z20" s="147">
        <f t="shared" ref="Z20" si="28">SUM(Z9:Z19)</f>
        <v>5682.977899999999</v>
      </c>
      <c r="AA20" s="131" t="s">
        <v>7</v>
      </c>
      <c r="AB20" s="146">
        <f t="shared" ref="AB20" si="29">SUM(AB9:AB19)</f>
        <v>17031.126</v>
      </c>
      <c r="AC20" s="131" t="s">
        <v>7</v>
      </c>
      <c r="AD20" s="146">
        <f t="shared" ref="AD20" si="30">SUM(AD9:AD19)</f>
        <v>135.10063</v>
      </c>
      <c r="AE20" s="135">
        <f t="shared" ref="AE20" si="31">SUM(AE9:AE19)</f>
        <v>0</v>
      </c>
      <c r="AF20" s="135">
        <f t="shared" ref="AF20" si="32">SUM(AF9:AF19)</f>
        <v>0</v>
      </c>
      <c r="AG20" s="128">
        <f>SUM(AG9:AG19)</f>
        <v>0</v>
      </c>
      <c r="AH20" s="131" t="s">
        <v>7</v>
      </c>
      <c r="AI20" s="135">
        <f t="shared" ref="AI20" si="33">SUM(AI9:AI19)</f>
        <v>0</v>
      </c>
      <c r="AJ20" s="128">
        <f>SUM(AJ9:AJ19)</f>
        <v>0</v>
      </c>
      <c r="AK20" s="131" t="s">
        <v>7</v>
      </c>
      <c r="AL20" s="135">
        <f t="shared" ref="AL20" si="34">SUM(AL9:AL19)</f>
        <v>0</v>
      </c>
      <c r="AM20" s="131" t="s">
        <v>7</v>
      </c>
      <c r="AN20" s="129" t="s">
        <v>84</v>
      </c>
      <c r="AO20" s="135">
        <f>SUM(AO9:AO19)</f>
        <v>0</v>
      </c>
      <c r="AP20" s="135"/>
      <c r="AQ20" s="147">
        <f>SUM(AQ9:AQ19)</f>
        <v>1297.5890600000002</v>
      </c>
      <c r="AR20" s="135"/>
      <c r="AS20" s="147">
        <f>SUM(AS9:AS19)</f>
        <v>1203.9379999999999</v>
      </c>
      <c r="AT20" s="132">
        <f>SUM(AT9:AT19)</f>
        <v>34745.316170000006</v>
      </c>
      <c r="AU20" s="149">
        <f>SUM(AU9:AU19)</f>
        <v>11.663409999999999</v>
      </c>
      <c r="AV20" s="134">
        <f>(AT20/C20)/($AT$20/$C$20)</f>
        <v>1</v>
      </c>
    </row>
    <row r="21" spans="1:49" x14ac:dyDescent="0.2">
      <c r="AW21" s="3"/>
    </row>
    <row r="22" spans="1:49" x14ac:dyDescent="0.2">
      <c r="AT22" s="3"/>
    </row>
    <row r="23" spans="1:49" x14ac:dyDescent="0.2">
      <c r="D23" s="1" t="s">
        <v>86</v>
      </c>
      <c r="X23" s="1" t="s">
        <v>86</v>
      </c>
      <c r="AM23" s="1" t="s">
        <v>85</v>
      </c>
    </row>
    <row r="24" spans="1:49" ht="15.75" x14ac:dyDescent="0.25">
      <c r="AD24" s="66"/>
      <c r="AE24" s="66"/>
      <c r="AF24" s="66"/>
      <c r="AI24" s="66"/>
      <c r="AL24" s="66"/>
      <c r="AM24" s="1" t="s">
        <v>85</v>
      </c>
    </row>
    <row r="25" spans="1:49" ht="12.75" customHeight="1" x14ac:dyDescent="0.2">
      <c r="B25" s="1" t="s">
        <v>85</v>
      </c>
    </row>
    <row r="26" spans="1:49" ht="13.5" customHeight="1" x14ac:dyDescent="0.2"/>
    <row r="27" spans="1:49" ht="12.75" hidden="1" customHeight="1" x14ac:dyDescent="0.2">
      <c r="A27" s="192" t="s">
        <v>1</v>
      </c>
      <c r="B27" s="192" t="s">
        <v>2</v>
      </c>
      <c r="C27" s="181" t="s">
        <v>87</v>
      </c>
      <c r="D27" s="168" t="s">
        <v>55</v>
      </c>
      <c r="E27" s="107"/>
      <c r="F27" s="107"/>
      <c r="G27" s="107"/>
      <c r="H27" s="107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68" t="s">
        <v>55</v>
      </c>
      <c r="U27" s="106"/>
      <c r="V27" s="181" t="s">
        <v>56</v>
      </c>
      <c r="W27" s="168" t="s">
        <v>57</v>
      </c>
      <c r="X27" s="181" t="s">
        <v>58</v>
      </c>
      <c r="Y27" s="168" t="s">
        <v>59</v>
      </c>
      <c r="Z27" s="181" t="s">
        <v>60</v>
      </c>
      <c r="AA27" s="182"/>
      <c r="AB27" s="182"/>
      <c r="AC27" s="185" t="s">
        <v>61</v>
      </c>
      <c r="AD27" s="168" t="s">
        <v>62</v>
      </c>
      <c r="AE27" s="168" t="s">
        <v>62</v>
      </c>
      <c r="AF27" s="168" t="s">
        <v>62</v>
      </c>
      <c r="AG27" s="168" t="s">
        <v>61</v>
      </c>
      <c r="AH27" s="106"/>
      <c r="AI27" s="168" t="s">
        <v>62</v>
      </c>
      <c r="AJ27" s="168" t="s">
        <v>61</v>
      </c>
      <c r="AK27" s="106"/>
      <c r="AL27" s="168" t="s">
        <v>62</v>
      </c>
      <c r="AM27" s="168" t="s">
        <v>88</v>
      </c>
      <c r="AN27" s="181" t="s">
        <v>89</v>
      </c>
      <c r="AO27" s="168" t="s">
        <v>63</v>
      </c>
      <c r="AP27" s="136"/>
      <c r="AQ27" s="136"/>
      <c r="AR27" s="136"/>
      <c r="AS27" s="136"/>
    </row>
    <row r="28" spans="1:49" ht="12.75" hidden="1" customHeight="1" x14ac:dyDescent="0.2">
      <c r="A28" s="193"/>
      <c r="B28" s="195"/>
      <c r="C28" s="181"/>
      <c r="D28" s="168"/>
      <c r="E28" s="108"/>
      <c r="F28" s="108"/>
      <c r="G28" s="108"/>
      <c r="H28" s="108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68"/>
      <c r="U28" s="106"/>
      <c r="V28" s="181"/>
      <c r="W28" s="168"/>
      <c r="X28" s="181"/>
      <c r="Y28" s="168"/>
      <c r="Z28" s="181"/>
      <c r="AA28" s="183"/>
      <c r="AB28" s="183"/>
      <c r="AC28" s="186"/>
      <c r="AD28" s="168"/>
      <c r="AE28" s="168"/>
      <c r="AF28" s="168"/>
      <c r="AG28" s="168"/>
      <c r="AH28" s="106"/>
      <c r="AI28" s="168"/>
      <c r="AJ28" s="168"/>
      <c r="AK28" s="106"/>
      <c r="AL28" s="168"/>
      <c r="AM28" s="168"/>
      <c r="AN28" s="181"/>
      <c r="AO28" s="168"/>
      <c r="AP28" s="136"/>
      <c r="AQ28" s="136"/>
      <c r="AR28" s="136"/>
      <c r="AS28" s="136"/>
    </row>
    <row r="29" spans="1:49" ht="34.5" hidden="1" customHeight="1" x14ac:dyDescent="0.2">
      <c r="A29" s="194"/>
      <c r="B29" s="194"/>
      <c r="C29" s="181"/>
      <c r="D29" s="168"/>
      <c r="E29" s="108"/>
      <c r="F29" s="108"/>
      <c r="G29" s="108"/>
      <c r="H29" s="108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68"/>
      <c r="U29" s="106"/>
      <c r="V29" s="181"/>
      <c r="W29" s="168"/>
      <c r="X29" s="181"/>
      <c r="Y29" s="168"/>
      <c r="Z29" s="181"/>
      <c r="AA29" s="184"/>
      <c r="AB29" s="184"/>
      <c r="AC29" s="187"/>
      <c r="AD29" s="168"/>
      <c r="AE29" s="168"/>
      <c r="AF29" s="168"/>
      <c r="AG29" s="168"/>
      <c r="AH29" s="106"/>
      <c r="AI29" s="168"/>
      <c r="AJ29" s="168"/>
      <c r="AK29" s="106"/>
      <c r="AL29" s="168"/>
      <c r="AM29" s="168"/>
      <c r="AN29" s="181"/>
      <c r="AO29" s="168"/>
      <c r="AP29" s="136"/>
      <c r="AQ29" s="136"/>
      <c r="AR29" s="136"/>
      <c r="AS29" s="136"/>
    </row>
    <row r="30" spans="1:49" ht="14.25" hidden="1" customHeight="1" thickBot="1" x14ac:dyDescent="0.25">
      <c r="A30" s="196" t="s">
        <v>68</v>
      </c>
      <c r="B30" s="197"/>
      <c r="C30" s="38">
        <v>1</v>
      </c>
      <c r="D30" s="39">
        <v>2</v>
      </c>
      <c r="E30" s="110"/>
      <c r="F30" s="110"/>
      <c r="G30" s="110"/>
      <c r="H30" s="110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>
        <v>2</v>
      </c>
      <c r="U30" s="39"/>
      <c r="V30" s="38" t="s">
        <v>69</v>
      </c>
      <c r="W30" s="39">
        <v>4</v>
      </c>
      <c r="X30" s="38" t="s">
        <v>70</v>
      </c>
      <c r="Y30" s="39">
        <v>6</v>
      </c>
      <c r="Z30" s="38" t="s">
        <v>71</v>
      </c>
      <c r="AA30" s="38"/>
      <c r="AB30" s="38"/>
      <c r="AC30" s="39">
        <v>8</v>
      </c>
      <c r="AD30" s="38">
        <v>9</v>
      </c>
      <c r="AE30" s="38">
        <v>9</v>
      </c>
      <c r="AF30" s="38">
        <v>9</v>
      </c>
      <c r="AG30" s="39">
        <v>8</v>
      </c>
      <c r="AH30" s="39"/>
      <c r="AI30" s="38">
        <v>9</v>
      </c>
      <c r="AJ30" s="39">
        <v>8</v>
      </c>
      <c r="AK30" s="39"/>
      <c r="AL30" s="38">
        <v>9</v>
      </c>
      <c r="AM30" s="39">
        <v>11</v>
      </c>
      <c r="AN30" s="39" t="s">
        <v>72</v>
      </c>
      <c r="AO30" s="39">
        <v>13</v>
      </c>
      <c r="AP30" s="137"/>
      <c r="AQ30" s="137"/>
      <c r="AR30" s="137"/>
      <c r="AS30" s="137"/>
    </row>
    <row r="31" spans="1:49" ht="17.25" hidden="1" customHeight="1" x14ac:dyDescent="0.2">
      <c r="A31" s="198"/>
      <c r="B31" s="199"/>
      <c r="C31" s="40" t="s">
        <v>73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2"/>
      <c r="W31" s="43"/>
      <c r="X31" s="44"/>
      <c r="Y31" s="43"/>
      <c r="Z31" s="45"/>
      <c r="AA31" s="45"/>
      <c r="AB31" s="45"/>
      <c r="AC31" s="44"/>
      <c r="AD31" s="46">
        <v>4.3E-3</v>
      </c>
      <c r="AE31" s="46">
        <v>4.3E-3</v>
      </c>
      <c r="AF31" s="46">
        <v>4.3E-3</v>
      </c>
      <c r="AG31" s="44"/>
      <c r="AH31" s="44"/>
      <c r="AI31" s="46">
        <v>4.3E-3</v>
      </c>
      <c r="AJ31" s="44"/>
      <c r="AK31" s="44"/>
      <c r="AL31" s="46">
        <v>4.3E-3</v>
      </c>
      <c r="AM31" s="43"/>
      <c r="AN31" s="44"/>
      <c r="AO31" s="43"/>
      <c r="AP31" s="138"/>
      <c r="AQ31" s="138"/>
      <c r="AR31" s="138"/>
      <c r="AS31" s="138"/>
    </row>
    <row r="32" spans="1:49" ht="15.95" hidden="1" customHeight="1" x14ac:dyDescent="0.25">
      <c r="A32" s="47">
        <v>1</v>
      </c>
      <c r="B32" s="48" t="s">
        <v>74</v>
      </c>
      <c r="C32" s="61">
        <v>33351</v>
      </c>
      <c r="D32" s="67">
        <v>0.496</v>
      </c>
      <c r="E32" s="111"/>
      <c r="F32" s="111"/>
      <c r="G32" s="111"/>
      <c r="H32" s="111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>
        <v>0.496</v>
      </c>
      <c r="U32" s="67"/>
      <c r="V32" s="63">
        <f t="shared" ref="V32:V50" si="35">C32*D32</f>
        <v>16542.096000000001</v>
      </c>
      <c r="W32" s="68">
        <v>0.06</v>
      </c>
      <c r="X32" s="53">
        <f t="shared" ref="X32:X50" si="36">W32*C32</f>
        <v>2001.06</v>
      </c>
      <c r="Y32" s="50">
        <v>0.40899999999999997</v>
      </c>
      <c r="Z32" s="58">
        <f t="shared" ref="Z32:Z50" si="37">Y32*C32</f>
        <v>13640.558999999999</v>
      </c>
      <c r="AA32" s="52"/>
      <c r="AB32" s="53"/>
      <c r="AC32" s="54">
        <v>88.1</v>
      </c>
      <c r="AD32" s="55">
        <v>3.3E-3</v>
      </c>
      <c r="AE32" s="55">
        <v>3.3E-3</v>
      </c>
      <c r="AF32" s="55">
        <v>3.3E-3</v>
      </c>
      <c r="AG32" s="54">
        <v>88.1</v>
      </c>
      <c r="AH32" s="54"/>
      <c r="AI32" s="55">
        <v>3.3E-3</v>
      </c>
      <c r="AJ32" s="54">
        <v>88.1</v>
      </c>
      <c r="AK32" s="54"/>
      <c r="AL32" s="55">
        <v>3.3E-3</v>
      </c>
      <c r="AM32" s="55"/>
      <c r="AN32" s="69">
        <v>127</v>
      </c>
      <c r="AO32" s="70">
        <v>3.7000000000000002E-3</v>
      </c>
      <c r="AP32" s="139"/>
      <c r="AQ32" s="139"/>
      <c r="AR32" s="139"/>
      <c r="AS32" s="139"/>
    </row>
    <row r="33" spans="1:45" ht="15.95" hidden="1" customHeight="1" x14ac:dyDescent="0.25">
      <c r="A33" s="56">
        <v>2</v>
      </c>
      <c r="B33" s="57" t="s">
        <v>75</v>
      </c>
      <c r="C33" s="61">
        <v>5340</v>
      </c>
      <c r="D33" s="67">
        <v>0.496</v>
      </c>
      <c r="E33" s="111"/>
      <c r="F33" s="111"/>
      <c r="G33" s="111"/>
      <c r="H33" s="111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>
        <v>0.496</v>
      </c>
      <c r="U33" s="67"/>
      <c r="V33" s="63">
        <f t="shared" si="35"/>
        <v>2648.64</v>
      </c>
      <c r="W33" s="68">
        <v>0.15</v>
      </c>
      <c r="X33" s="53">
        <f t="shared" si="36"/>
        <v>801</v>
      </c>
      <c r="Y33" s="50">
        <v>0.40899999999999997</v>
      </c>
      <c r="Z33" s="59">
        <f t="shared" si="37"/>
        <v>2184.06</v>
      </c>
      <c r="AA33" s="52"/>
      <c r="AB33" s="53"/>
      <c r="AC33" s="54">
        <v>15.2</v>
      </c>
      <c r="AD33" s="55">
        <v>3.3E-3</v>
      </c>
      <c r="AE33" s="55">
        <v>3.3E-3</v>
      </c>
      <c r="AF33" s="55">
        <v>3.3E-3</v>
      </c>
      <c r="AG33" s="54">
        <v>15.2</v>
      </c>
      <c r="AH33" s="54"/>
      <c r="AI33" s="55">
        <v>3.3E-3</v>
      </c>
      <c r="AJ33" s="54">
        <v>15.2</v>
      </c>
      <c r="AK33" s="54"/>
      <c r="AL33" s="55">
        <v>3.3E-3</v>
      </c>
      <c r="AM33" s="55"/>
      <c r="AN33" s="71">
        <v>127</v>
      </c>
      <c r="AO33" s="70">
        <v>3.7000000000000002E-3</v>
      </c>
      <c r="AP33" s="139"/>
      <c r="AQ33" s="139"/>
      <c r="AR33" s="139"/>
      <c r="AS33" s="139"/>
    </row>
    <row r="34" spans="1:45" ht="15.95" hidden="1" customHeight="1" x14ac:dyDescent="0.25">
      <c r="A34" s="56">
        <v>3</v>
      </c>
      <c r="B34" s="57" t="s">
        <v>76</v>
      </c>
      <c r="C34" s="61">
        <v>5077</v>
      </c>
      <c r="D34" s="67">
        <v>0.496</v>
      </c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>
        <v>0.496</v>
      </c>
      <c r="U34" s="67"/>
      <c r="V34" s="63">
        <f t="shared" si="35"/>
        <v>2518.192</v>
      </c>
      <c r="W34" s="68">
        <v>0.15</v>
      </c>
      <c r="X34" s="53">
        <f t="shared" si="36"/>
        <v>761.55</v>
      </c>
      <c r="Y34" s="50">
        <v>0.40899999999999997</v>
      </c>
      <c r="Z34" s="59">
        <f t="shared" si="37"/>
        <v>2076.4929999999999</v>
      </c>
      <c r="AA34" s="52"/>
      <c r="AB34" s="53"/>
      <c r="AC34" s="54">
        <v>10.199999999999999</v>
      </c>
      <c r="AD34" s="55">
        <v>3.3E-3</v>
      </c>
      <c r="AE34" s="55">
        <v>3.3E-3</v>
      </c>
      <c r="AF34" s="55">
        <v>3.3E-3</v>
      </c>
      <c r="AG34" s="54">
        <v>10.199999999999999</v>
      </c>
      <c r="AH34" s="54"/>
      <c r="AI34" s="55">
        <v>3.3E-3</v>
      </c>
      <c r="AJ34" s="54">
        <v>10.199999999999999</v>
      </c>
      <c r="AK34" s="54"/>
      <c r="AL34" s="55">
        <v>3.3E-3</v>
      </c>
      <c r="AM34" s="55"/>
      <c r="AN34" s="71">
        <v>127</v>
      </c>
      <c r="AO34" s="70">
        <v>3.7000000000000002E-3</v>
      </c>
      <c r="AP34" s="139"/>
      <c r="AQ34" s="139"/>
      <c r="AR34" s="139"/>
      <c r="AS34" s="139"/>
    </row>
    <row r="35" spans="1:45" ht="15.95" hidden="1" customHeight="1" x14ac:dyDescent="0.25">
      <c r="A35" s="56">
        <v>4</v>
      </c>
      <c r="B35" s="57" t="s">
        <v>77</v>
      </c>
      <c r="C35" s="61">
        <v>6359</v>
      </c>
      <c r="D35" s="67">
        <v>0.496</v>
      </c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>
        <v>0.496</v>
      </c>
      <c r="U35" s="67"/>
      <c r="V35" s="63">
        <f t="shared" si="35"/>
        <v>3154.0639999999999</v>
      </c>
      <c r="W35" s="68">
        <v>0.15</v>
      </c>
      <c r="X35" s="53">
        <f t="shared" si="36"/>
        <v>953.84999999999991</v>
      </c>
      <c r="Y35" s="50">
        <v>0.40899999999999997</v>
      </c>
      <c r="Z35" s="59">
        <f t="shared" si="37"/>
        <v>2600.8309999999997</v>
      </c>
      <c r="AA35" s="52"/>
      <c r="AB35" s="53"/>
      <c r="AC35" s="54">
        <v>6.8</v>
      </c>
      <c r="AD35" s="55">
        <v>3.3E-3</v>
      </c>
      <c r="AE35" s="55">
        <v>3.3E-3</v>
      </c>
      <c r="AF35" s="55">
        <v>3.3E-3</v>
      </c>
      <c r="AG35" s="54">
        <v>6.8</v>
      </c>
      <c r="AH35" s="54"/>
      <c r="AI35" s="55">
        <v>3.3E-3</v>
      </c>
      <c r="AJ35" s="54">
        <v>6.8</v>
      </c>
      <c r="AK35" s="54"/>
      <c r="AL35" s="55">
        <v>3.3E-3</v>
      </c>
      <c r="AM35" s="55"/>
      <c r="AN35" s="71">
        <v>127</v>
      </c>
      <c r="AO35" s="70">
        <v>3.7000000000000002E-3</v>
      </c>
      <c r="AP35" s="139"/>
      <c r="AQ35" s="139"/>
      <c r="AR35" s="139"/>
      <c r="AS35" s="139"/>
    </row>
    <row r="36" spans="1:45" ht="15.95" hidden="1" customHeight="1" x14ac:dyDescent="0.25">
      <c r="A36" s="56">
        <v>5</v>
      </c>
      <c r="B36" s="57" t="s">
        <v>78</v>
      </c>
      <c r="C36" s="61">
        <v>4707</v>
      </c>
      <c r="D36" s="67">
        <v>0.496</v>
      </c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>
        <v>0.496</v>
      </c>
      <c r="U36" s="67"/>
      <c r="V36" s="63">
        <f t="shared" si="35"/>
        <v>2334.672</v>
      </c>
      <c r="W36" s="68">
        <v>0.2</v>
      </c>
      <c r="X36" s="53">
        <f t="shared" si="36"/>
        <v>941.40000000000009</v>
      </c>
      <c r="Y36" s="50">
        <v>0.40899999999999997</v>
      </c>
      <c r="Z36" s="59">
        <f t="shared" si="37"/>
        <v>1925.1629999999998</v>
      </c>
      <c r="AA36" s="52"/>
      <c r="AB36" s="53"/>
      <c r="AC36" s="54">
        <v>6.4</v>
      </c>
      <c r="AD36" s="55">
        <v>3.3E-3</v>
      </c>
      <c r="AE36" s="55">
        <v>3.3E-3</v>
      </c>
      <c r="AF36" s="55">
        <v>3.3E-3</v>
      </c>
      <c r="AG36" s="54">
        <v>6.4</v>
      </c>
      <c r="AH36" s="54"/>
      <c r="AI36" s="55">
        <v>3.3E-3</v>
      </c>
      <c r="AJ36" s="54">
        <v>6.4</v>
      </c>
      <c r="AK36" s="54"/>
      <c r="AL36" s="55">
        <v>3.3E-3</v>
      </c>
      <c r="AM36" s="55"/>
      <c r="AN36" s="71">
        <v>127</v>
      </c>
      <c r="AO36" s="70">
        <v>3.7000000000000002E-3</v>
      </c>
      <c r="AP36" s="139"/>
      <c r="AQ36" s="139"/>
      <c r="AR36" s="139"/>
      <c r="AS36" s="139"/>
    </row>
    <row r="37" spans="1:45" ht="15.95" hidden="1" customHeight="1" x14ac:dyDescent="0.25">
      <c r="A37" s="56">
        <v>6</v>
      </c>
      <c r="B37" s="57" t="s">
        <v>79</v>
      </c>
      <c r="C37" s="61">
        <v>1875</v>
      </c>
      <c r="D37" s="72">
        <v>0.59830000000000005</v>
      </c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>
        <v>0.59830000000000005</v>
      </c>
      <c r="U37" s="72"/>
      <c r="V37" s="63">
        <f t="shared" si="35"/>
        <v>1121.8125</v>
      </c>
      <c r="W37" s="68">
        <v>0.3</v>
      </c>
      <c r="X37" s="53">
        <f t="shared" si="36"/>
        <v>562.5</v>
      </c>
      <c r="Y37" s="50">
        <v>0.23</v>
      </c>
      <c r="Z37" s="59">
        <f t="shared" si="37"/>
        <v>431.25</v>
      </c>
      <c r="AA37" s="59"/>
      <c r="AB37" s="53"/>
      <c r="AC37" s="54">
        <v>8.6999999999999993</v>
      </c>
      <c r="AD37" s="55">
        <v>3.3E-3</v>
      </c>
      <c r="AE37" s="55">
        <v>3.3E-3</v>
      </c>
      <c r="AF37" s="55">
        <v>3.3E-3</v>
      </c>
      <c r="AG37" s="54">
        <v>8.6999999999999993</v>
      </c>
      <c r="AH37" s="54"/>
      <c r="AI37" s="55">
        <v>3.3E-3</v>
      </c>
      <c r="AJ37" s="54">
        <v>8.6999999999999993</v>
      </c>
      <c r="AK37" s="54"/>
      <c r="AL37" s="55">
        <v>3.3E-3</v>
      </c>
      <c r="AM37" s="55"/>
      <c r="AN37" s="71">
        <v>127</v>
      </c>
      <c r="AO37" s="70">
        <v>2.5999999999999999E-3</v>
      </c>
      <c r="AP37" s="139"/>
      <c r="AQ37" s="139"/>
      <c r="AR37" s="139"/>
      <c r="AS37" s="139"/>
    </row>
    <row r="38" spans="1:45" ht="15.95" hidden="1" customHeight="1" x14ac:dyDescent="0.25">
      <c r="A38" s="56">
        <v>7</v>
      </c>
      <c r="B38" s="57" t="s">
        <v>80</v>
      </c>
      <c r="C38" s="61">
        <v>2513</v>
      </c>
      <c r="D38" s="72">
        <v>0.59830000000000005</v>
      </c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>
        <v>0.59830000000000005</v>
      </c>
      <c r="U38" s="72"/>
      <c r="V38" s="63">
        <f t="shared" si="35"/>
        <v>1503.5279</v>
      </c>
      <c r="W38" s="68">
        <v>0.3</v>
      </c>
      <c r="X38" s="53">
        <f t="shared" si="36"/>
        <v>753.9</v>
      </c>
      <c r="Y38" s="50">
        <v>0.23</v>
      </c>
      <c r="Z38" s="59">
        <f t="shared" si="37"/>
        <v>577.99</v>
      </c>
      <c r="AA38" s="59"/>
      <c r="AB38" s="53"/>
      <c r="AC38" s="54">
        <v>7</v>
      </c>
      <c r="AD38" s="55">
        <v>3.3E-3</v>
      </c>
      <c r="AE38" s="55">
        <v>3.3E-3</v>
      </c>
      <c r="AF38" s="55">
        <v>3.3E-3</v>
      </c>
      <c r="AG38" s="54">
        <v>7</v>
      </c>
      <c r="AH38" s="54"/>
      <c r="AI38" s="55">
        <v>3.3E-3</v>
      </c>
      <c r="AJ38" s="54">
        <v>7</v>
      </c>
      <c r="AK38" s="54"/>
      <c r="AL38" s="55">
        <v>3.3E-3</v>
      </c>
      <c r="AM38" s="55"/>
      <c r="AN38" s="71">
        <v>127</v>
      </c>
      <c r="AO38" s="70">
        <v>2.5999999999999999E-3</v>
      </c>
      <c r="AP38" s="139"/>
      <c r="AQ38" s="139"/>
      <c r="AR38" s="139"/>
      <c r="AS38" s="139"/>
    </row>
    <row r="39" spans="1:45" ht="15.95" hidden="1" customHeight="1" x14ac:dyDescent="0.25">
      <c r="A39" s="56">
        <v>8</v>
      </c>
      <c r="B39" s="57" t="s">
        <v>81</v>
      </c>
      <c r="C39" s="61">
        <v>595</v>
      </c>
      <c r="D39" s="72">
        <v>0.59830000000000005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>
        <v>0.59830000000000005</v>
      </c>
      <c r="U39" s="72"/>
      <c r="V39" s="51">
        <f t="shared" si="35"/>
        <v>355.98850000000004</v>
      </c>
      <c r="W39" s="68">
        <v>0.5</v>
      </c>
      <c r="X39" s="53">
        <f t="shared" si="36"/>
        <v>297.5</v>
      </c>
      <c r="Y39" s="50">
        <v>0.23</v>
      </c>
      <c r="Z39" s="59">
        <f t="shared" si="37"/>
        <v>136.85</v>
      </c>
      <c r="AA39" s="59"/>
      <c r="AB39" s="53"/>
      <c r="AC39" s="54">
        <v>0.5</v>
      </c>
      <c r="AD39" s="55"/>
      <c r="AE39" s="55"/>
      <c r="AF39" s="55"/>
      <c r="AG39" s="54">
        <v>0.5</v>
      </c>
      <c r="AH39" s="54"/>
      <c r="AI39" s="55"/>
      <c r="AJ39" s="54">
        <v>0.5</v>
      </c>
      <c r="AK39" s="54"/>
      <c r="AL39" s="55"/>
      <c r="AM39" s="55"/>
      <c r="AN39" s="71">
        <v>127</v>
      </c>
      <c r="AO39" s="70">
        <v>2.5999999999999999E-3</v>
      </c>
      <c r="AP39" s="139"/>
      <c r="AQ39" s="139"/>
      <c r="AR39" s="139"/>
      <c r="AS39" s="139"/>
    </row>
    <row r="40" spans="1:45" ht="15.95" hidden="1" customHeight="1" x14ac:dyDescent="0.25">
      <c r="A40" s="56">
        <v>9</v>
      </c>
      <c r="B40" s="57" t="s">
        <v>82</v>
      </c>
      <c r="C40" s="61">
        <v>2240</v>
      </c>
      <c r="D40" s="72">
        <v>0.59830000000000005</v>
      </c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>
        <v>0.59830000000000005</v>
      </c>
      <c r="U40" s="72"/>
      <c r="V40" s="51">
        <f t="shared" si="35"/>
        <v>1340.192</v>
      </c>
      <c r="W40" s="68">
        <v>0.3</v>
      </c>
      <c r="X40" s="53">
        <f t="shared" si="36"/>
        <v>672</v>
      </c>
      <c r="Y40" s="50">
        <v>0.23</v>
      </c>
      <c r="Z40" s="59">
        <f t="shared" si="37"/>
        <v>515.20000000000005</v>
      </c>
      <c r="AA40" s="59"/>
      <c r="AB40" s="53"/>
      <c r="AC40" s="54">
        <v>5.8</v>
      </c>
      <c r="AD40" s="55">
        <v>3.3E-3</v>
      </c>
      <c r="AE40" s="55">
        <v>3.3E-3</v>
      </c>
      <c r="AF40" s="55">
        <v>3.3E-3</v>
      </c>
      <c r="AG40" s="54">
        <v>5.8</v>
      </c>
      <c r="AH40" s="54"/>
      <c r="AI40" s="55">
        <v>3.3E-3</v>
      </c>
      <c r="AJ40" s="54">
        <v>5.8</v>
      </c>
      <c r="AK40" s="54"/>
      <c r="AL40" s="55">
        <v>3.3E-3</v>
      </c>
      <c r="AM40" s="55"/>
      <c r="AN40" s="71">
        <v>127</v>
      </c>
      <c r="AO40" s="70">
        <v>2.5999999999999999E-3</v>
      </c>
      <c r="AP40" s="139"/>
      <c r="AQ40" s="139"/>
      <c r="AR40" s="139"/>
      <c r="AS40" s="139"/>
    </row>
    <row r="41" spans="1:45" ht="15.95" hidden="1" customHeight="1" x14ac:dyDescent="0.25">
      <c r="A41" s="56">
        <v>10</v>
      </c>
      <c r="B41" s="57" t="s">
        <v>83</v>
      </c>
      <c r="C41" s="61">
        <v>386</v>
      </c>
      <c r="D41" s="72">
        <v>0.59830000000000005</v>
      </c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>
        <v>0.59830000000000005</v>
      </c>
      <c r="U41" s="72"/>
      <c r="V41" s="63">
        <f t="shared" si="35"/>
        <v>230.94380000000001</v>
      </c>
      <c r="W41" s="68">
        <v>0.5</v>
      </c>
      <c r="X41" s="53">
        <f t="shared" si="36"/>
        <v>193</v>
      </c>
      <c r="Y41" s="50">
        <v>0.23</v>
      </c>
      <c r="Z41" s="59">
        <f t="shared" si="37"/>
        <v>88.78</v>
      </c>
      <c r="AA41" s="59"/>
      <c r="AB41" s="53"/>
      <c r="AC41" s="60"/>
      <c r="AD41" s="55"/>
      <c r="AE41" s="55"/>
      <c r="AF41" s="55"/>
      <c r="AG41" s="60"/>
      <c r="AH41" s="60"/>
      <c r="AI41" s="55"/>
      <c r="AJ41" s="60"/>
      <c r="AK41" s="60"/>
      <c r="AL41" s="55"/>
      <c r="AM41" s="55"/>
      <c r="AN41" s="71">
        <v>127</v>
      </c>
      <c r="AO41" s="70">
        <v>2.5999999999999999E-3</v>
      </c>
      <c r="AP41" s="139"/>
      <c r="AQ41" s="139"/>
      <c r="AR41" s="139"/>
      <c r="AS41" s="139"/>
    </row>
    <row r="42" spans="1:45" ht="15.95" hidden="1" customHeight="1" x14ac:dyDescent="0.25">
      <c r="A42" s="56">
        <v>11</v>
      </c>
      <c r="B42" s="57"/>
      <c r="C42" s="61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3">
        <f t="shared" si="35"/>
        <v>0</v>
      </c>
      <c r="W42" s="54"/>
      <c r="X42" s="53">
        <f t="shared" si="36"/>
        <v>0</v>
      </c>
      <c r="Y42" s="64"/>
      <c r="Z42" s="53">
        <f t="shared" si="37"/>
        <v>0</v>
      </c>
      <c r="AA42" s="53"/>
      <c r="AB42" s="53"/>
      <c r="AC42" s="60"/>
      <c r="AD42" s="55"/>
      <c r="AE42" s="55"/>
      <c r="AF42" s="55"/>
      <c r="AG42" s="60"/>
      <c r="AH42" s="60"/>
      <c r="AI42" s="55"/>
      <c r="AJ42" s="60"/>
      <c r="AK42" s="60"/>
      <c r="AL42" s="55"/>
      <c r="AM42" s="55"/>
      <c r="AN42" s="53"/>
      <c r="AO42" s="55"/>
      <c r="AP42" s="140"/>
      <c r="AQ42" s="140"/>
      <c r="AR42" s="140"/>
      <c r="AS42" s="140"/>
    </row>
    <row r="43" spans="1:45" ht="15.95" hidden="1" customHeight="1" x14ac:dyDescent="0.25">
      <c r="A43" s="56">
        <v>12</v>
      </c>
      <c r="B43" s="57"/>
      <c r="C43" s="61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3">
        <f t="shared" si="35"/>
        <v>0</v>
      </c>
      <c r="W43" s="54"/>
      <c r="X43" s="53">
        <f t="shared" si="36"/>
        <v>0</v>
      </c>
      <c r="Y43" s="64"/>
      <c r="Z43" s="53">
        <f t="shared" si="37"/>
        <v>0</v>
      </c>
      <c r="AA43" s="53"/>
      <c r="AB43" s="53"/>
      <c r="AC43" s="60"/>
      <c r="AD43" s="55"/>
      <c r="AE43" s="55"/>
      <c r="AF43" s="55"/>
      <c r="AG43" s="60"/>
      <c r="AH43" s="60"/>
      <c r="AI43" s="55"/>
      <c r="AJ43" s="60"/>
      <c r="AK43" s="60"/>
      <c r="AL43" s="55"/>
      <c r="AM43" s="55"/>
      <c r="AN43" s="53"/>
      <c r="AO43" s="55"/>
      <c r="AP43" s="140"/>
      <c r="AQ43" s="140"/>
      <c r="AR43" s="140"/>
      <c r="AS43" s="140"/>
    </row>
    <row r="44" spans="1:45" ht="15.95" hidden="1" customHeight="1" x14ac:dyDescent="0.25">
      <c r="A44" s="56">
        <v>13</v>
      </c>
      <c r="B44" s="57"/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3">
        <f t="shared" si="35"/>
        <v>0</v>
      </c>
      <c r="W44" s="54"/>
      <c r="X44" s="53">
        <f t="shared" si="36"/>
        <v>0</v>
      </c>
      <c r="Y44" s="64"/>
      <c r="Z44" s="53">
        <f t="shared" si="37"/>
        <v>0</v>
      </c>
      <c r="AA44" s="53"/>
      <c r="AB44" s="53"/>
      <c r="AC44" s="60"/>
      <c r="AD44" s="55"/>
      <c r="AE44" s="55"/>
      <c r="AF44" s="55"/>
      <c r="AG44" s="60"/>
      <c r="AH44" s="60"/>
      <c r="AI44" s="55"/>
      <c r="AJ44" s="60"/>
      <c r="AK44" s="60"/>
      <c r="AL44" s="55"/>
      <c r="AM44" s="55"/>
      <c r="AN44" s="53"/>
      <c r="AO44" s="55"/>
      <c r="AP44" s="140"/>
      <c r="AQ44" s="140"/>
      <c r="AR44" s="140"/>
      <c r="AS44" s="140"/>
    </row>
    <row r="45" spans="1:45" ht="15.95" hidden="1" customHeight="1" x14ac:dyDescent="0.25">
      <c r="A45" s="56">
        <v>14</v>
      </c>
      <c r="B45" s="57"/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3">
        <f t="shared" si="35"/>
        <v>0</v>
      </c>
      <c r="W45" s="54"/>
      <c r="X45" s="53">
        <f t="shared" si="36"/>
        <v>0</v>
      </c>
      <c r="Y45" s="64"/>
      <c r="Z45" s="53">
        <f t="shared" si="37"/>
        <v>0</v>
      </c>
      <c r="AA45" s="53"/>
      <c r="AB45" s="53"/>
      <c r="AC45" s="60"/>
      <c r="AD45" s="55"/>
      <c r="AE45" s="55"/>
      <c r="AF45" s="55"/>
      <c r="AG45" s="60"/>
      <c r="AH45" s="60"/>
      <c r="AI45" s="55"/>
      <c r="AJ45" s="60"/>
      <c r="AK45" s="60"/>
      <c r="AL45" s="55"/>
      <c r="AM45" s="55"/>
      <c r="AN45" s="53"/>
      <c r="AO45" s="55"/>
      <c r="AP45" s="140"/>
      <c r="AQ45" s="140"/>
      <c r="AR45" s="140"/>
      <c r="AS45" s="140"/>
    </row>
    <row r="46" spans="1:45" ht="15.95" hidden="1" customHeight="1" x14ac:dyDescent="0.25">
      <c r="A46" s="56">
        <v>15</v>
      </c>
      <c r="B46" s="57"/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>
        <f t="shared" si="35"/>
        <v>0</v>
      </c>
      <c r="W46" s="54"/>
      <c r="X46" s="53">
        <f t="shared" si="36"/>
        <v>0</v>
      </c>
      <c r="Y46" s="64"/>
      <c r="Z46" s="53">
        <f t="shared" si="37"/>
        <v>0</v>
      </c>
      <c r="AA46" s="53"/>
      <c r="AB46" s="53"/>
      <c r="AC46" s="60"/>
      <c r="AD46" s="55"/>
      <c r="AE46" s="55"/>
      <c r="AF46" s="55"/>
      <c r="AG46" s="60"/>
      <c r="AH46" s="60"/>
      <c r="AI46" s="55"/>
      <c r="AJ46" s="60"/>
      <c r="AK46" s="60"/>
      <c r="AL46" s="55"/>
      <c r="AM46" s="55"/>
      <c r="AN46" s="53"/>
      <c r="AO46" s="55"/>
      <c r="AP46" s="140"/>
      <c r="AQ46" s="140"/>
      <c r="AR46" s="140"/>
      <c r="AS46" s="140"/>
    </row>
    <row r="47" spans="1:45" ht="15.95" hidden="1" customHeight="1" x14ac:dyDescent="0.25">
      <c r="A47" s="56">
        <v>16</v>
      </c>
      <c r="B47" s="57"/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3">
        <f t="shared" si="35"/>
        <v>0</v>
      </c>
      <c r="W47" s="54"/>
      <c r="X47" s="53">
        <f t="shared" si="36"/>
        <v>0</v>
      </c>
      <c r="Y47" s="64"/>
      <c r="Z47" s="53">
        <f t="shared" si="37"/>
        <v>0</v>
      </c>
      <c r="AA47" s="53"/>
      <c r="AB47" s="53"/>
      <c r="AC47" s="60"/>
      <c r="AD47" s="55"/>
      <c r="AE47" s="55"/>
      <c r="AF47" s="55"/>
      <c r="AG47" s="60"/>
      <c r="AH47" s="60"/>
      <c r="AI47" s="55"/>
      <c r="AJ47" s="60"/>
      <c r="AK47" s="60"/>
      <c r="AL47" s="55"/>
      <c r="AM47" s="55"/>
      <c r="AN47" s="53"/>
      <c r="AO47" s="55"/>
      <c r="AP47" s="140"/>
      <c r="AQ47" s="140"/>
      <c r="AR47" s="140"/>
      <c r="AS47" s="140"/>
    </row>
    <row r="48" spans="1:45" ht="15.95" hidden="1" customHeight="1" x14ac:dyDescent="0.25">
      <c r="A48" s="56">
        <v>17</v>
      </c>
      <c r="B48" s="57"/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3">
        <f t="shared" si="35"/>
        <v>0</v>
      </c>
      <c r="W48" s="54"/>
      <c r="X48" s="53">
        <f t="shared" si="36"/>
        <v>0</v>
      </c>
      <c r="Y48" s="64"/>
      <c r="Z48" s="53">
        <f t="shared" si="37"/>
        <v>0</v>
      </c>
      <c r="AA48" s="53"/>
      <c r="AB48" s="53"/>
      <c r="AC48" s="60"/>
      <c r="AD48" s="55"/>
      <c r="AE48" s="55"/>
      <c r="AF48" s="55"/>
      <c r="AG48" s="60"/>
      <c r="AH48" s="60"/>
      <c r="AI48" s="55"/>
      <c r="AJ48" s="60"/>
      <c r="AK48" s="60"/>
      <c r="AL48" s="55"/>
      <c r="AM48" s="55"/>
      <c r="AN48" s="53"/>
      <c r="AO48" s="55"/>
      <c r="AP48" s="140"/>
      <c r="AQ48" s="140"/>
      <c r="AR48" s="140"/>
      <c r="AS48" s="140"/>
    </row>
    <row r="49" spans="1:46" ht="15.95" hidden="1" customHeight="1" x14ac:dyDescent="0.25">
      <c r="A49" s="56">
        <v>18</v>
      </c>
      <c r="B49" s="57"/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3">
        <f t="shared" si="35"/>
        <v>0</v>
      </c>
      <c r="W49" s="54"/>
      <c r="X49" s="53">
        <f t="shared" si="36"/>
        <v>0</v>
      </c>
      <c r="Y49" s="64"/>
      <c r="Z49" s="53">
        <f t="shared" si="37"/>
        <v>0</v>
      </c>
      <c r="AA49" s="53"/>
      <c r="AB49" s="53"/>
      <c r="AC49" s="60"/>
      <c r="AD49" s="55"/>
      <c r="AE49" s="55"/>
      <c r="AF49" s="55"/>
      <c r="AG49" s="60"/>
      <c r="AH49" s="60"/>
      <c r="AI49" s="55"/>
      <c r="AJ49" s="60"/>
      <c r="AK49" s="60"/>
      <c r="AL49" s="55"/>
      <c r="AM49" s="55"/>
      <c r="AN49" s="53"/>
      <c r="AO49" s="55"/>
      <c r="AP49" s="140"/>
      <c r="AQ49" s="140"/>
      <c r="AR49" s="140"/>
      <c r="AS49" s="140"/>
    </row>
    <row r="50" spans="1:46" ht="15.95" hidden="1" customHeight="1" x14ac:dyDescent="0.25">
      <c r="A50" s="56">
        <v>19</v>
      </c>
      <c r="B50" s="57"/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3">
        <f t="shared" si="35"/>
        <v>0</v>
      </c>
      <c r="W50" s="54"/>
      <c r="X50" s="53">
        <f t="shared" si="36"/>
        <v>0</v>
      </c>
      <c r="Y50" s="64"/>
      <c r="Z50" s="53">
        <f t="shared" si="37"/>
        <v>0</v>
      </c>
      <c r="AA50" s="53"/>
      <c r="AB50" s="53"/>
      <c r="AC50" s="60"/>
      <c r="AD50" s="55"/>
      <c r="AE50" s="55"/>
      <c r="AF50" s="55"/>
      <c r="AG50" s="60"/>
      <c r="AH50" s="60"/>
      <c r="AI50" s="55"/>
      <c r="AJ50" s="60"/>
      <c r="AK50" s="60"/>
      <c r="AL50" s="55"/>
      <c r="AM50" s="55"/>
      <c r="AN50" s="53"/>
      <c r="AO50" s="55"/>
      <c r="AP50" s="140"/>
      <c r="AQ50" s="140"/>
      <c r="AR50" s="140"/>
      <c r="AS50" s="140"/>
    </row>
    <row r="51" spans="1:46" ht="16.5" hidden="1" customHeight="1" thickBot="1" x14ac:dyDescent="0.3">
      <c r="A51" s="200" t="s">
        <v>0</v>
      </c>
      <c r="B51" s="201"/>
      <c r="C51" s="65">
        <f>SUM(C32:C50)</f>
        <v>62443</v>
      </c>
      <c r="D51" s="65" t="s">
        <v>84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 t="s">
        <v>84</v>
      </c>
      <c r="U51" s="65"/>
      <c r="V51" s="65">
        <f>SUM(V32:V50)</f>
        <v>31750.128699999997</v>
      </c>
      <c r="W51" s="65" t="s">
        <v>84</v>
      </c>
      <c r="X51" s="65">
        <f>SUM(X32:X50)</f>
        <v>7937.7599999999984</v>
      </c>
      <c r="Y51" s="65" t="s">
        <v>84</v>
      </c>
      <c r="Z51" s="65">
        <f>SUM(Z32:Z50)</f>
        <v>24177.175999999996</v>
      </c>
      <c r="AA51" s="65"/>
      <c r="AB51" s="65"/>
      <c r="AC51" s="65">
        <f>SUM(AC32:AC50)</f>
        <v>148.70000000000002</v>
      </c>
      <c r="AD51" s="65" t="s">
        <v>84</v>
      </c>
      <c r="AE51" s="65" t="s">
        <v>84</v>
      </c>
      <c r="AF51" s="65" t="s">
        <v>84</v>
      </c>
      <c r="AG51" s="65">
        <f>SUM(AG32:AG50)</f>
        <v>148.70000000000002</v>
      </c>
      <c r="AH51" s="65"/>
      <c r="AI51" s="65" t="s">
        <v>84</v>
      </c>
      <c r="AJ51" s="65">
        <f>SUM(AJ32:AJ50)</f>
        <v>148.70000000000002</v>
      </c>
      <c r="AK51" s="65"/>
      <c r="AL51" s="65" t="s">
        <v>84</v>
      </c>
      <c r="AM51" s="65" t="s">
        <v>84</v>
      </c>
      <c r="AN51" s="65">
        <f>SUM(AN32:AN50)</f>
        <v>1270</v>
      </c>
      <c r="AO51" s="65" t="s">
        <v>84</v>
      </c>
      <c r="AP51" s="141"/>
      <c r="AQ51" s="141"/>
      <c r="AR51" s="141"/>
      <c r="AS51" s="141"/>
    </row>
    <row r="52" spans="1:46" ht="12.75" hidden="1" customHeight="1" x14ac:dyDescent="0.2"/>
    <row r="54" spans="1:46" x14ac:dyDescent="0.2">
      <c r="Y54" s="1" t="s">
        <v>85</v>
      </c>
    </row>
    <row r="55" spans="1:46" x14ac:dyDescent="0.2">
      <c r="V55" s="1" t="s">
        <v>85</v>
      </c>
      <c r="X55" s="1" t="s">
        <v>85</v>
      </c>
      <c r="AC55" s="1" t="s">
        <v>85</v>
      </c>
      <c r="AG55" s="1" t="s">
        <v>85</v>
      </c>
      <c r="AJ55" s="1" t="s">
        <v>85</v>
      </c>
    </row>
    <row r="56" spans="1:46" x14ac:dyDescent="0.2">
      <c r="D56" s="1" t="s">
        <v>85</v>
      </c>
      <c r="T56" s="1" t="s">
        <v>85</v>
      </c>
      <c r="V56" s="1" t="s">
        <v>85</v>
      </c>
    </row>
    <row r="57" spans="1:46" x14ac:dyDescent="0.2">
      <c r="D57" s="1" t="s">
        <v>85</v>
      </c>
      <c r="T57" s="1" t="s">
        <v>85</v>
      </c>
      <c r="V57" s="1" t="s">
        <v>85</v>
      </c>
      <c r="X57" s="1" t="s">
        <v>85</v>
      </c>
      <c r="Y57" s="1" t="s">
        <v>85</v>
      </c>
      <c r="AC57" s="1" t="s">
        <v>85</v>
      </c>
      <c r="AG57" s="1" t="s">
        <v>85</v>
      </c>
      <c r="AJ57" s="1" t="s">
        <v>85</v>
      </c>
      <c r="AN57" s="1" t="s">
        <v>85</v>
      </c>
    </row>
    <row r="58" spans="1:46" x14ac:dyDescent="0.2">
      <c r="D58" s="1" t="s">
        <v>85</v>
      </c>
      <c r="T58" s="1" t="s">
        <v>85</v>
      </c>
    </row>
    <row r="59" spans="1:46" x14ac:dyDescent="0.2">
      <c r="AM59" s="1" t="s">
        <v>85</v>
      </c>
    </row>
    <row r="60" spans="1:46" x14ac:dyDescent="0.2">
      <c r="AD60" s="1" t="s">
        <v>85</v>
      </c>
      <c r="AE60" s="1" t="s">
        <v>85</v>
      </c>
      <c r="AF60" s="1" t="s">
        <v>85</v>
      </c>
      <c r="AI60" s="1" t="s">
        <v>85</v>
      </c>
      <c r="AL60" s="1" t="s">
        <v>85</v>
      </c>
    </row>
    <row r="61" spans="1:46" x14ac:dyDescent="0.2">
      <c r="AD61" s="1" t="s">
        <v>85</v>
      </c>
      <c r="AE61" s="1" t="s">
        <v>85</v>
      </c>
      <c r="AF61" s="1" t="s">
        <v>85</v>
      </c>
      <c r="AI61" s="1" t="s">
        <v>85</v>
      </c>
      <c r="AL61" s="1" t="s">
        <v>85</v>
      </c>
      <c r="AM61" s="1" t="s">
        <v>85</v>
      </c>
    </row>
    <row r="63" spans="1:46" x14ac:dyDescent="0.2">
      <c r="AM63" s="1" t="s">
        <v>85</v>
      </c>
      <c r="AT63" s="1" t="s">
        <v>85</v>
      </c>
    </row>
    <row r="67" spans="46:46" x14ac:dyDescent="0.2">
      <c r="AT67" s="1" t="s">
        <v>85</v>
      </c>
    </row>
  </sheetData>
  <mergeCells count="77">
    <mergeCell ref="AN27:AN29"/>
    <mergeCell ref="AO27:AO29"/>
    <mergeCell ref="Z27:Z29"/>
    <mergeCell ref="AA27:AA29"/>
    <mergeCell ref="AB27:AB29"/>
    <mergeCell ref="AJ27:AJ29"/>
    <mergeCell ref="AL27:AL29"/>
    <mergeCell ref="AI27:AI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8:B8"/>
    <mergeCell ref="A7:B7"/>
    <mergeCell ref="A20:B20"/>
    <mergeCell ref="A27:A29"/>
    <mergeCell ref="B27:B29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P4:AP6"/>
    <mergeCell ref="AO4:AO6"/>
    <mergeCell ref="AM4:AM6"/>
    <mergeCell ref="AG4:AG6"/>
    <mergeCell ref="AE4:AE6"/>
    <mergeCell ref="AF4:AF6"/>
    <mergeCell ref="AH4:AH6"/>
    <mergeCell ref="AJ4:AJ6"/>
    <mergeCell ref="AN4:AN6"/>
    <mergeCell ref="AI4:AI6"/>
    <mergeCell ref="AQ4:AQ6"/>
    <mergeCell ref="AR4:AR6"/>
    <mergeCell ref="AS4:AS6"/>
    <mergeCell ref="AV4:AV6"/>
    <mergeCell ref="AU4:AU6"/>
    <mergeCell ref="AT4:AT6"/>
    <mergeCell ref="J4:J6"/>
    <mergeCell ref="K4:K6"/>
    <mergeCell ref="L4:L6"/>
    <mergeCell ref="AL4:AL6"/>
    <mergeCell ref="U4:U6"/>
    <mergeCell ref="V4:V6"/>
    <mergeCell ref="M4:M6"/>
    <mergeCell ref="N4:N6"/>
    <mergeCell ref="O4:O6"/>
    <mergeCell ref="P4:P6"/>
    <mergeCell ref="Q4:Q6"/>
    <mergeCell ref="AK4:AK6"/>
    <mergeCell ref="AA4:AA6"/>
    <mergeCell ref="AB4:AB6"/>
    <mergeCell ref="AC4:AC6"/>
    <mergeCell ref="AD4:AD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2025</vt:lpstr>
      <vt:lpstr>ИНП2025</vt:lpstr>
      <vt:lpstr>ИБР2025</vt:lpstr>
      <vt:lpstr>ИБР2025!Заголовки_для_печати</vt:lpstr>
      <vt:lpstr>ИНП2025!Заголовки_для_печати</vt:lpstr>
      <vt:lpstr>'Регион ФФПП 2025'!Заголовки_для_печати</vt:lpstr>
      <vt:lpstr>ИБР2025!Область_печати</vt:lpstr>
      <vt:lpstr>ИНП2025!Область_печати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ФИНАНСОВОЕ УПРАВЛЕНИЕ АДМИНИСТРАЦИИ УНЕЧСКОГО РАЙОНА</cp:lastModifiedBy>
  <cp:lastPrinted>2024-10-31T08:00:06Z</cp:lastPrinted>
  <dcterms:created xsi:type="dcterms:W3CDTF">1996-11-09T08:12:45Z</dcterms:created>
  <dcterms:modified xsi:type="dcterms:W3CDTF">2024-10-31T08:07:19Z</dcterms:modified>
</cp:coreProperties>
</file>